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Richardson City Council\COR Budgets\"/>
    </mc:Choice>
  </mc:AlternateContent>
  <xr:revisionPtr revIDLastSave="0" documentId="8_{D36EE4AD-4C6D-444D-B0EC-64901A7253BE}" xr6:coauthVersionLast="46" xr6:coauthVersionMax="46" xr10:uidLastSave="{00000000-0000-0000-0000-000000000000}"/>
  <bookViews>
    <workbookView xWindow="-108" yWindow="-108" windowWidth="23256" windowHeight="12576" firstSheet="14" activeTab="19" xr2:uid="{6589C6A3-A14A-443F-8439-E5CAF69F62A5}"/>
  </bookViews>
  <sheets>
    <sheet name="Summary of Revs and Expenditure" sheetId="1" r:id="rId1"/>
    <sheet name="Gen Fund Rev by Detail" sheetId="14" r:id="rId2"/>
    <sheet name="Gen Fund Expenditure Comparison" sheetId="12" r:id="rId3"/>
    <sheet name="Debt Service Funds" sheetId="10" r:id="rId4"/>
    <sheet name="Water and Sewer Fund" sheetId="15" r:id="rId5"/>
    <sheet name="Eisemann Capital Projects Fund" sheetId="22" r:id="rId6"/>
    <sheet name="Police General Fund" sheetId="16" r:id="rId7"/>
    <sheet name="Fire General Fund" sheetId="18" r:id="rId8"/>
    <sheet name="Solid Waste Services" sheetId="39" r:id="rId9"/>
    <sheet name="Development Services - Traffic" sheetId="6" r:id="rId10"/>
    <sheet name="Hotel Motel Tax Fund" sheetId="24" r:id="rId11"/>
    <sheet name="Development Services - Streets" sheetId="4" r:id="rId12"/>
    <sheet name="Development Services - Capital" sheetId="8" r:id="rId13"/>
    <sheet name="Hotel Motel Tax Dept" sheetId="28" r:id="rId14"/>
    <sheet name="bond" sheetId="20" r:id="rId15"/>
    <sheet name="Golf" sheetId="32" r:id="rId16"/>
    <sheet name="Combined Special Revenue" sheetId="19" r:id="rId17"/>
    <sheet name="TIF Funds" sheetId="25" r:id="rId18"/>
    <sheet name="Facility Maintenance" sheetId="26" r:id="rId19"/>
    <sheet name="Parks - Maintenance" sheetId="30" r:id="rId20"/>
    <sheet name="Animal Control" sheetId="31" r:id="rId21"/>
    <sheet name="Non-Departmental" sheetId="34" r:id="rId22"/>
    <sheet name="Debt 2020" sheetId="43" r:id="rId23"/>
    <sheet name="Debt 2019" sheetId="37" r:id="rId24"/>
    <sheet name="Debt 2018" sheetId="41" r:id="rId25"/>
    <sheet name="Debt 2017" sheetId="42" r:id="rId26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43" l="1"/>
  <c r="K36" i="43"/>
  <c r="L36" i="43"/>
  <c r="M36" i="43"/>
  <c r="N36" i="43"/>
  <c r="O36" i="43"/>
  <c r="J36" i="43"/>
  <c r="M27" i="43"/>
  <c r="N27" i="43"/>
  <c r="O27" i="43"/>
  <c r="L27" i="43"/>
  <c r="K27" i="43"/>
  <c r="J27" i="43"/>
  <c r="C62" i="43"/>
  <c r="D62" i="43"/>
  <c r="E62" i="43"/>
  <c r="B62" i="43"/>
  <c r="C56" i="43"/>
  <c r="D56" i="43"/>
  <c r="E56" i="43"/>
  <c r="B56" i="43"/>
  <c r="C54" i="43"/>
  <c r="D54" i="43"/>
  <c r="E54" i="43"/>
  <c r="B54" i="43"/>
  <c r="D45" i="43"/>
  <c r="C46" i="43"/>
  <c r="B46" i="43"/>
  <c r="C23" i="43"/>
  <c r="D23" i="43"/>
  <c r="B23" i="43"/>
  <c r="E22" i="43"/>
  <c r="C90" i="43"/>
  <c r="B90" i="43"/>
  <c r="D89" i="43"/>
  <c r="D88" i="43"/>
  <c r="D87" i="43"/>
  <c r="D86" i="43"/>
  <c r="D85" i="43"/>
  <c r="D84" i="43"/>
  <c r="D83" i="43"/>
  <c r="D82" i="43"/>
  <c r="D81" i="43"/>
  <c r="D80" i="43"/>
  <c r="D79" i="43"/>
  <c r="D78" i="43"/>
  <c r="D77" i="43"/>
  <c r="D76" i="43"/>
  <c r="D75" i="43"/>
  <c r="D74" i="43"/>
  <c r="D73" i="43"/>
  <c r="D72" i="43"/>
  <c r="D71" i="43"/>
  <c r="D70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" i="43"/>
  <c r="E4" i="43"/>
  <c r="E3" i="43"/>
  <c r="E23" i="43" s="1"/>
  <c r="N69" i="34"/>
  <c r="N61" i="34"/>
  <c r="N31" i="34"/>
  <c r="N20" i="34"/>
  <c r="M69" i="34"/>
  <c r="M65" i="34"/>
  <c r="M61" i="34"/>
  <c r="M35" i="34"/>
  <c r="M31" i="34"/>
  <c r="M20" i="34"/>
  <c r="H69" i="34"/>
  <c r="H65" i="34"/>
  <c r="H61" i="34"/>
  <c r="H35" i="34"/>
  <c r="H31" i="34"/>
  <c r="H20" i="34"/>
  <c r="O41" i="31"/>
  <c r="O40" i="31"/>
  <c r="O25" i="31"/>
  <c r="O20" i="31"/>
  <c r="O16" i="31"/>
  <c r="N41" i="31"/>
  <c r="N40" i="31"/>
  <c r="N25" i="31"/>
  <c r="N20" i="31"/>
  <c r="N16" i="31"/>
  <c r="I41" i="31"/>
  <c r="I40" i="31"/>
  <c r="I25" i="31"/>
  <c r="I20" i="31"/>
  <c r="I16" i="31"/>
  <c r="O63" i="30"/>
  <c r="O37" i="30"/>
  <c r="O22" i="30"/>
  <c r="O18" i="30"/>
  <c r="N54" i="30"/>
  <c r="O54" i="30"/>
  <c r="N63" i="30"/>
  <c r="N37" i="30"/>
  <c r="N22" i="30"/>
  <c r="N18" i="30"/>
  <c r="I63" i="30"/>
  <c r="I54" i="30"/>
  <c r="I37" i="30"/>
  <c r="I22" i="30"/>
  <c r="I18" i="30"/>
  <c r="O68" i="26"/>
  <c r="O63" i="26"/>
  <c r="O42" i="26"/>
  <c r="O38" i="26"/>
  <c r="O22" i="26"/>
  <c r="O16" i="26"/>
  <c r="L68" i="26"/>
  <c r="L63" i="26"/>
  <c r="L42" i="26"/>
  <c r="L38" i="26"/>
  <c r="L22" i="26"/>
  <c r="L16" i="26"/>
  <c r="I68" i="26"/>
  <c r="I63" i="26"/>
  <c r="I42" i="26"/>
  <c r="I38" i="26"/>
  <c r="I22" i="26"/>
  <c r="I16" i="26"/>
  <c r="O94" i="25"/>
  <c r="N127" i="25"/>
  <c r="N103" i="25"/>
  <c r="N101" i="25"/>
  <c r="N94" i="25"/>
  <c r="I112" i="25"/>
  <c r="I103" i="25"/>
  <c r="I101" i="25"/>
  <c r="O82" i="25"/>
  <c r="O59" i="25"/>
  <c r="O57" i="25"/>
  <c r="N82" i="25"/>
  <c r="N74" i="25"/>
  <c r="N59" i="25"/>
  <c r="N57" i="25"/>
  <c r="J82" i="25"/>
  <c r="I82" i="25"/>
  <c r="I74" i="25"/>
  <c r="I68" i="25"/>
  <c r="I59" i="25"/>
  <c r="I57" i="25"/>
  <c r="O43" i="25"/>
  <c r="O32" i="25"/>
  <c r="O26" i="25"/>
  <c r="O15" i="25"/>
  <c r="N26" i="25"/>
  <c r="N32" i="25" s="1"/>
  <c r="M15" i="25"/>
  <c r="N15" i="25"/>
  <c r="N17" i="25" s="1"/>
  <c r="I40" i="25"/>
  <c r="I26" i="25"/>
  <c r="I17" i="25"/>
  <c r="I15" i="25"/>
  <c r="I7" i="25"/>
  <c r="O48" i="19"/>
  <c r="O36" i="19"/>
  <c r="O27" i="19"/>
  <c r="O25" i="19"/>
  <c r="O7" i="19"/>
  <c r="N36" i="19"/>
  <c r="N25" i="19"/>
  <c r="N7" i="19"/>
  <c r="I48" i="19"/>
  <c r="I41" i="19"/>
  <c r="I36" i="19"/>
  <c r="I27" i="19"/>
  <c r="I25" i="19"/>
  <c r="I7" i="19"/>
  <c r="N62" i="6"/>
  <c r="N57" i="6"/>
  <c r="N42" i="6"/>
  <c r="N36" i="6"/>
  <c r="N24" i="6"/>
  <c r="N20" i="6"/>
  <c r="M62" i="6"/>
  <c r="M42" i="6"/>
  <c r="M36" i="6"/>
  <c r="M24" i="6"/>
  <c r="L20" i="6"/>
  <c r="M20" i="6"/>
  <c r="M57" i="6"/>
  <c r="H62" i="6"/>
  <c r="H57" i="6"/>
  <c r="L42" i="6"/>
  <c r="H42" i="6"/>
  <c r="H36" i="6"/>
  <c r="H24" i="6"/>
  <c r="H20" i="6"/>
  <c r="N70" i="39"/>
  <c r="N65" i="39"/>
  <c r="N63" i="39"/>
  <c r="M70" i="39"/>
  <c r="M65" i="39"/>
  <c r="M63" i="39"/>
  <c r="N55" i="39"/>
  <c r="M55" i="39"/>
  <c r="N44" i="39"/>
  <c r="N42" i="39"/>
  <c r="N41" i="39"/>
  <c r="N34" i="39"/>
  <c r="N32" i="39"/>
  <c r="N27" i="39"/>
  <c r="N18" i="39"/>
  <c r="N16" i="39"/>
  <c r="M44" i="39"/>
  <c r="M42" i="39"/>
  <c r="M41" i="39"/>
  <c r="M32" i="39"/>
  <c r="M27" i="39"/>
  <c r="M18" i="39"/>
  <c r="M16" i="39"/>
  <c r="M7" i="39"/>
  <c r="H72" i="39"/>
  <c r="H70" i="39"/>
  <c r="H65" i="39"/>
  <c r="H63" i="39"/>
  <c r="H55" i="39"/>
  <c r="H42" i="39"/>
  <c r="H39" i="39"/>
  <c r="H34" i="39"/>
  <c r="H32" i="39"/>
  <c r="H27" i="39"/>
  <c r="H18" i="39"/>
  <c r="H16" i="39"/>
  <c r="H7" i="39"/>
  <c r="O64" i="18"/>
  <c r="O58" i="18"/>
  <c r="O40" i="18"/>
  <c r="O33" i="18"/>
  <c r="O25" i="18"/>
  <c r="O20" i="18"/>
  <c r="N64" i="18"/>
  <c r="N58" i="18"/>
  <c r="N40" i="18"/>
  <c r="N33" i="18"/>
  <c r="N25" i="18"/>
  <c r="N20" i="18"/>
  <c r="I64" i="18"/>
  <c r="I58" i="18"/>
  <c r="I40" i="18"/>
  <c r="I33" i="18"/>
  <c r="I25" i="18"/>
  <c r="I20" i="18"/>
  <c r="O75" i="16"/>
  <c r="O47" i="16"/>
  <c r="O35" i="16"/>
  <c r="O25" i="16"/>
  <c r="O21" i="16"/>
  <c r="O68" i="16"/>
  <c r="N68" i="16"/>
  <c r="N47" i="16"/>
  <c r="N35" i="16"/>
  <c r="N21" i="16"/>
  <c r="I75" i="16"/>
  <c r="I73" i="16"/>
  <c r="I68" i="16"/>
  <c r="I35" i="16"/>
  <c r="I25" i="16"/>
  <c r="I21" i="16"/>
  <c r="I32" i="22"/>
  <c r="J32" i="22"/>
  <c r="M20" i="22"/>
  <c r="H14" i="22"/>
  <c r="H13" i="22"/>
  <c r="N73" i="15"/>
  <c r="N59" i="15"/>
  <c r="N43" i="15"/>
  <c r="N35" i="15"/>
  <c r="N33" i="15"/>
  <c r="N27" i="15"/>
  <c r="M73" i="15"/>
  <c r="M59" i="15"/>
  <c r="M35" i="15"/>
  <c r="M33" i="15"/>
  <c r="M27" i="15"/>
  <c r="M18" i="15"/>
  <c r="M17" i="15"/>
  <c r="M7" i="15"/>
  <c r="H73" i="15"/>
  <c r="H59" i="15"/>
  <c r="H43" i="15"/>
  <c r="H42" i="15"/>
  <c r="H40" i="15"/>
  <c r="H35" i="15"/>
  <c r="H33" i="15"/>
  <c r="H27" i="15"/>
  <c r="H18" i="15"/>
  <c r="H17" i="15"/>
  <c r="H7" i="15"/>
  <c r="N18" i="15"/>
  <c r="N17" i="15"/>
  <c r="N59" i="10"/>
  <c r="N57" i="10"/>
  <c r="N50" i="10"/>
  <c r="M59" i="10"/>
  <c r="M57" i="10"/>
  <c r="M52" i="10"/>
  <c r="M50" i="10"/>
  <c r="H59" i="10"/>
  <c r="H57" i="10"/>
  <c r="N18" i="10"/>
  <c r="N11" i="10"/>
  <c r="N40" i="10"/>
  <c r="N37" i="10"/>
  <c r="N32" i="10"/>
  <c r="N30" i="10"/>
  <c r="M37" i="10"/>
  <c r="M30" i="10"/>
  <c r="H39" i="10"/>
  <c r="H37" i="10"/>
  <c r="H30" i="10"/>
  <c r="M18" i="10"/>
  <c r="M11" i="10"/>
  <c r="H11" i="10"/>
  <c r="H12" i="10" s="1"/>
  <c r="N46" i="12"/>
  <c r="M46" i="12"/>
  <c r="H46" i="12"/>
  <c r="N81" i="14"/>
  <c r="N68" i="14"/>
  <c r="N60" i="14"/>
  <c r="N46" i="14"/>
  <c r="N41" i="14"/>
  <c r="N36" i="14"/>
  <c r="N24" i="14"/>
  <c r="N18" i="14"/>
  <c r="N9" i="14"/>
  <c r="M81" i="14"/>
  <c r="M68" i="14"/>
  <c r="M60" i="14"/>
  <c r="M46" i="14"/>
  <c r="M41" i="14"/>
  <c r="M36" i="14"/>
  <c r="M24" i="14"/>
  <c r="M18" i="14"/>
  <c r="M83" i="14" s="1"/>
  <c r="M9" i="14"/>
  <c r="H81" i="14"/>
  <c r="H68" i="14"/>
  <c r="H60" i="14"/>
  <c r="H46" i="14"/>
  <c r="H41" i="14"/>
  <c r="H36" i="14"/>
  <c r="H24" i="14"/>
  <c r="H18" i="14"/>
  <c r="H9" i="14"/>
  <c r="D90" i="43" l="1"/>
  <c r="D46" i="43"/>
  <c r="N83" i="14"/>
  <c r="N85" i="1"/>
  <c r="N83" i="1"/>
  <c r="N77" i="1"/>
  <c r="N61" i="1"/>
  <c r="M85" i="1"/>
  <c r="M77" i="1"/>
  <c r="M61" i="1"/>
  <c r="M83" i="1"/>
  <c r="N55" i="1"/>
  <c r="M55" i="1"/>
  <c r="N44" i="1"/>
  <c r="M44" i="1"/>
  <c r="N39" i="1"/>
  <c r="M39" i="1"/>
  <c r="N33" i="1"/>
  <c r="M33" i="1"/>
  <c r="N20" i="1"/>
  <c r="M22" i="1"/>
  <c r="M14" i="1"/>
  <c r="H77" i="1"/>
  <c r="H55" i="1"/>
  <c r="H44" i="1"/>
  <c r="H39" i="1"/>
  <c r="H33" i="1"/>
  <c r="H22" i="1"/>
  <c r="H20" i="1"/>
  <c r="N14" i="1"/>
  <c r="H14" i="1"/>
  <c r="M81" i="32"/>
  <c r="H74" i="32"/>
  <c r="H64" i="32"/>
  <c r="N74" i="32"/>
  <c r="N64" i="32"/>
  <c r="M64" i="32"/>
  <c r="N57" i="32"/>
  <c r="N51" i="32"/>
  <c r="N46" i="32"/>
  <c r="H57" i="32"/>
  <c r="H51" i="32"/>
  <c r="M57" i="32"/>
  <c r="H46" i="32"/>
  <c r="N29" i="32"/>
  <c r="M29" i="32"/>
  <c r="H29" i="32"/>
  <c r="H30" i="32" s="1"/>
  <c r="H81" i="32" s="1"/>
  <c r="N14" i="32"/>
  <c r="N24" i="28"/>
  <c r="M24" i="28"/>
  <c r="H24" i="28"/>
  <c r="H18" i="28"/>
  <c r="H14" i="28"/>
  <c r="N41" i="8"/>
  <c r="N29" i="8"/>
  <c r="N22" i="8"/>
  <c r="N18" i="8"/>
  <c r="H41" i="8"/>
  <c r="H29" i="8"/>
  <c r="H18" i="8"/>
  <c r="M29" i="8"/>
  <c r="M22" i="8"/>
  <c r="M18" i="8"/>
  <c r="O29" i="4"/>
  <c r="O20" i="4"/>
  <c r="O15" i="4"/>
  <c r="N29" i="4"/>
  <c r="N20" i="4"/>
  <c r="N15" i="4"/>
  <c r="I43" i="4"/>
  <c r="I29" i="4"/>
  <c r="I15" i="4"/>
  <c r="O118" i="24"/>
  <c r="O108" i="24"/>
  <c r="O81" i="24"/>
  <c r="O36" i="24"/>
  <c r="O23" i="24"/>
  <c r="O16" i="24"/>
  <c r="M118" i="24"/>
  <c r="H118" i="24"/>
  <c r="M93" i="24"/>
  <c r="M81" i="24"/>
  <c r="M36" i="24"/>
  <c r="M29" i="24"/>
  <c r="M16" i="24"/>
  <c r="M8" i="24"/>
  <c r="H108" i="24"/>
  <c r="H81" i="24"/>
  <c r="H93" i="24"/>
  <c r="H101" i="24" s="1"/>
  <c r="F81" i="24"/>
  <c r="E81" i="24"/>
  <c r="D81" i="24"/>
  <c r="B81" i="24"/>
  <c r="H43" i="24"/>
  <c r="H36" i="24"/>
  <c r="H38" i="24" s="1"/>
  <c r="H29" i="24"/>
  <c r="H23" i="24"/>
  <c r="H16" i="24"/>
  <c r="H8" i="24"/>
  <c r="H18" i="24" s="1"/>
  <c r="H45" i="24" l="1"/>
  <c r="H52" i="24" s="1"/>
  <c r="S24" i="12"/>
  <c r="S23" i="12"/>
  <c r="R40" i="42" l="1"/>
  <c r="O38" i="42"/>
  <c r="P38" i="42"/>
  <c r="Q38" i="42"/>
  <c r="R38" i="42"/>
  <c r="N38" i="42"/>
  <c r="R36" i="42"/>
  <c r="Q36" i="42"/>
  <c r="P36" i="42"/>
  <c r="O36" i="42"/>
  <c r="N36" i="42"/>
  <c r="R28" i="42"/>
  <c r="Q28" i="42"/>
  <c r="P28" i="42"/>
  <c r="O28" i="42"/>
  <c r="N28" i="42"/>
  <c r="M38" i="42"/>
  <c r="M36" i="42"/>
  <c r="M28" i="42"/>
  <c r="M29" i="41"/>
  <c r="N29" i="41"/>
  <c r="O29" i="41"/>
  <c r="Q29" i="41"/>
  <c r="Q38" i="41" s="1"/>
  <c r="R29" i="41"/>
  <c r="M36" i="41"/>
  <c r="N36" i="41"/>
  <c r="O36" i="41"/>
  <c r="O38" i="41" s="1"/>
  <c r="Q36" i="41"/>
  <c r="R36" i="41"/>
  <c r="M38" i="41"/>
  <c r="N38" i="41"/>
  <c r="P38" i="41"/>
  <c r="R38" i="41"/>
  <c r="R40" i="41" s="1"/>
  <c r="C97" i="42"/>
  <c r="B97" i="42"/>
  <c r="D97" i="42" s="1"/>
  <c r="D96" i="42"/>
  <c r="D95" i="42"/>
  <c r="D94" i="42"/>
  <c r="D93" i="42"/>
  <c r="D92" i="42"/>
  <c r="D91" i="42"/>
  <c r="D90" i="42"/>
  <c r="D89" i="42"/>
  <c r="D88" i="42"/>
  <c r="D87" i="42"/>
  <c r="D86" i="42"/>
  <c r="D85" i="42"/>
  <c r="D84" i="42"/>
  <c r="D83" i="42"/>
  <c r="D82" i="42"/>
  <c r="D81" i="42"/>
  <c r="D80" i="42"/>
  <c r="D79" i="42"/>
  <c r="D78" i="42"/>
  <c r="D77" i="42"/>
  <c r="E69" i="42"/>
  <c r="D69" i="42"/>
  <c r="E63" i="42"/>
  <c r="D61" i="42"/>
  <c r="D63" i="42" s="1"/>
  <c r="C52" i="42"/>
  <c r="B52" i="42"/>
  <c r="D52" i="42" s="1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5" i="42"/>
  <c r="D34" i="42"/>
  <c r="D33" i="42"/>
  <c r="E27" i="42"/>
  <c r="E26" i="42"/>
  <c r="E25" i="42"/>
  <c r="E23" i="42"/>
  <c r="E20" i="42"/>
  <c r="E19" i="42"/>
  <c r="E18" i="42"/>
  <c r="E17" i="42"/>
  <c r="E16" i="42"/>
  <c r="E15" i="42"/>
  <c r="E11" i="42"/>
  <c r="E10" i="42"/>
  <c r="E9" i="42"/>
  <c r="E8" i="42"/>
  <c r="E7" i="42"/>
  <c r="E6" i="42"/>
  <c r="E5" i="42"/>
  <c r="E4" i="42"/>
  <c r="E3" i="42"/>
  <c r="E70" i="39"/>
  <c r="E65" i="39"/>
  <c r="E63" i="39"/>
  <c r="E55" i="39"/>
  <c r="E32" i="39"/>
  <c r="E27" i="39"/>
  <c r="E18" i="39"/>
  <c r="E16" i="39"/>
  <c r="B70" i="39"/>
  <c r="B65" i="39"/>
  <c r="B55" i="39"/>
  <c r="B34" i="39"/>
  <c r="B32" i="39"/>
  <c r="B27" i="39"/>
  <c r="B18" i="39"/>
  <c r="B16" i="39"/>
  <c r="B7" i="39"/>
  <c r="E61" i="34"/>
  <c r="E31" i="34"/>
  <c r="E20" i="34"/>
  <c r="B65" i="34"/>
  <c r="B61" i="34"/>
  <c r="B31" i="34"/>
  <c r="B20" i="34"/>
  <c r="E30" i="28"/>
  <c r="E24" i="28"/>
  <c r="E18" i="28"/>
  <c r="B30" i="28"/>
  <c r="B14" i="28"/>
  <c r="B24" i="28"/>
  <c r="B18" i="28"/>
  <c r="E74" i="32"/>
  <c r="E80" i="32" s="1"/>
  <c r="J74" i="32"/>
  <c r="I74" i="32"/>
  <c r="G74" i="32"/>
  <c r="F74" i="32"/>
  <c r="D74" i="32"/>
  <c r="B74" i="32"/>
  <c r="B80" i="32" s="1"/>
  <c r="E64" i="32"/>
  <c r="B64" i="32"/>
  <c r="E57" i="32"/>
  <c r="B57" i="32"/>
  <c r="E51" i="32"/>
  <c r="E46" i="32"/>
  <c r="G46" i="32"/>
  <c r="B46" i="32"/>
  <c r="D46" i="32"/>
  <c r="B51" i="32"/>
  <c r="E29" i="32"/>
  <c r="E30" i="32" s="1"/>
  <c r="E14" i="32"/>
  <c r="B30" i="32"/>
  <c r="B14" i="32"/>
  <c r="E41" i="31"/>
  <c r="E40" i="31"/>
  <c r="E25" i="31"/>
  <c r="E20" i="31"/>
  <c r="E16" i="31"/>
  <c r="B41" i="31"/>
  <c r="B25" i="31"/>
  <c r="B20" i="31"/>
  <c r="B16" i="31"/>
  <c r="E63" i="30"/>
  <c r="E54" i="30"/>
  <c r="E37" i="30"/>
  <c r="E22" i="30"/>
  <c r="E18" i="30"/>
  <c r="B63" i="30"/>
  <c r="B54" i="30"/>
  <c r="B37" i="30"/>
  <c r="B22" i="30"/>
  <c r="B18" i="30"/>
  <c r="E62" i="6"/>
  <c r="E57" i="6"/>
  <c r="E36" i="6"/>
  <c r="E24" i="6"/>
  <c r="E20" i="6"/>
  <c r="B62" i="6"/>
  <c r="B57" i="6"/>
  <c r="B42" i="6"/>
  <c r="B36" i="6"/>
  <c r="B24" i="6"/>
  <c r="B20" i="6"/>
  <c r="E46" i="8"/>
  <c r="E41" i="8"/>
  <c r="E29" i="8"/>
  <c r="E22" i="8"/>
  <c r="E18" i="8"/>
  <c r="B41" i="8"/>
  <c r="B46" i="8" s="1"/>
  <c r="B29" i="8"/>
  <c r="B22" i="8"/>
  <c r="B18" i="8"/>
  <c r="E48" i="4"/>
  <c r="E43" i="4"/>
  <c r="E29" i="4"/>
  <c r="B48" i="4"/>
  <c r="B43" i="4"/>
  <c r="B29" i="4"/>
  <c r="E15" i="4"/>
  <c r="B15" i="4"/>
  <c r="E68" i="26"/>
  <c r="E63" i="26"/>
  <c r="E42" i="26"/>
  <c r="E38" i="26"/>
  <c r="E69" i="34" l="1"/>
  <c r="B69" i="34"/>
  <c r="E22" i="26" l="1"/>
  <c r="E16" i="26"/>
  <c r="B68" i="26"/>
  <c r="B63" i="26"/>
  <c r="B42" i="26"/>
  <c r="B38" i="26"/>
  <c r="B22" i="26"/>
  <c r="B16" i="26"/>
  <c r="E118" i="24" l="1"/>
  <c r="E108" i="24"/>
  <c r="E93" i="24"/>
  <c r="E101" i="24" s="1"/>
  <c r="E43" i="24"/>
  <c r="E36" i="24"/>
  <c r="E38" i="24" s="1"/>
  <c r="E29" i="24"/>
  <c r="E16" i="24"/>
  <c r="E8" i="24"/>
  <c r="B118" i="24"/>
  <c r="B108" i="24"/>
  <c r="B93" i="24"/>
  <c r="B101" i="24"/>
  <c r="B43" i="24"/>
  <c r="B36" i="24"/>
  <c r="B29" i="24"/>
  <c r="B23" i="24"/>
  <c r="B16" i="24"/>
  <c r="B8" i="24"/>
  <c r="E64" i="18"/>
  <c r="E58" i="18"/>
  <c r="E40" i="18"/>
  <c r="E33" i="18"/>
  <c r="E25" i="18"/>
  <c r="E20" i="18"/>
  <c r="B64" i="18"/>
  <c r="B58" i="18"/>
  <c r="B40" i="18"/>
  <c r="B33" i="18"/>
  <c r="B25" i="18"/>
  <c r="B20" i="18"/>
  <c r="E68" i="16"/>
  <c r="E47" i="16"/>
  <c r="E35" i="16"/>
  <c r="E25" i="16"/>
  <c r="E21" i="16"/>
  <c r="B75" i="16"/>
  <c r="B73" i="16"/>
  <c r="B68" i="16"/>
  <c r="B47" i="16"/>
  <c r="B35" i="16"/>
  <c r="B25" i="16"/>
  <c r="B21" i="16"/>
  <c r="E101" i="25"/>
  <c r="E68" i="25"/>
  <c r="E59" i="25"/>
  <c r="E57" i="25"/>
  <c r="B112" i="25"/>
  <c r="B103" i="25"/>
  <c r="B101" i="25"/>
  <c r="B68" i="25"/>
  <c r="B59" i="25"/>
  <c r="B57" i="25"/>
  <c r="E15" i="25"/>
  <c r="E7" i="25"/>
  <c r="B26" i="25"/>
  <c r="B17" i="25"/>
  <c r="B15" i="25"/>
  <c r="B7" i="25"/>
  <c r="E36" i="19"/>
  <c r="E27" i="19"/>
  <c r="E25" i="19"/>
  <c r="B47" i="19"/>
  <c r="B41" i="19"/>
  <c r="B36" i="19"/>
  <c r="B27" i="19"/>
  <c r="B25" i="19"/>
  <c r="B7" i="19"/>
  <c r="E73" i="15"/>
  <c r="E59" i="15"/>
  <c r="E42" i="15"/>
  <c r="E33" i="15"/>
  <c r="E27" i="15"/>
  <c r="E17" i="15"/>
  <c r="B73" i="15"/>
  <c r="B59" i="15"/>
  <c r="B40" i="15"/>
  <c r="B33" i="15"/>
  <c r="B35" i="15" s="1"/>
  <c r="B27" i="15"/>
  <c r="B17" i="15"/>
  <c r="B18" i="15" s="1"/>
  <c r="B7" i="15"/>
  <c r="B50" i="10"/>
  <c r="B57" i="10"/>
  <c r="E37" i="10"/>
  <c r="E32" i="10"/>
  <c r="E30" i="10"/>
  <c r="B37" i="10"/>
  <c r="B32" i="10"/>
  <c r="B30" i="10"/>
  <c r="E18" i="10"/>
  <c r="E12" i="10"/>
  <c r="E11" i="10"/>
  <c r="B12" i="10"/>
  <c r="B18" i="10"/>
  <c r="B11" i="10"/>
  <c r="E46" i="12"/>
  <c r="B46" i="12"/>
  <c r="E83" i="14"/>
  <c r="E81" i="14"/>
  <c r="E68" i="14"/>
  <c r="E60" i="14"/>
  <c r="E46" i="14"/>
  <c r="E41" i="14"/>
  <c r="E36" i="14"/>
  <c r="E24" i="14"/>
  <c r="E18" i="14"/>
  <c r="E9" i="14"/>
  <c r="B83" i="14"/>
  <c r="B81" i="14"/>
  <c r="B68" i="14"/>
  <c r="B60" i="14"/>
  <c r="B46" i="14"/>
  <c r="B41" i="14"/>
  <c r="B36" i="14"/>
  <c r="B24" i="14"/>
  <c r="B18" i="14"/>
  <c r="B9" i="14"/>
  <c r="E85" i="1"/>
  <c r="E83" i="1"/>
  <c r="E77" i="1"/>
  <c r="E61" i="1"/>
  <c r="E55" i="1"/>
  <c r="E44" i="1"/>
  <c r="B44" i="1"/>
  <c r="E41" i="1"/>
  <c r="E39" i="1"/>
  <c r="E33" i="1"/>
  <c r="E22" i="1"/>
  <c r="E20" i="1"/>
  <c r="E17" i="1"/>
  <c r="E14" i="1"/>
  <c r="B85" i="1"/>
  <c r="B83" i="1"/>
  <c r="B77" i="1"/>
  <c r="B61" i="1"/>
  <c r="B55" i="1"/>
  <c r="B41" i="1"/>
  <c r="B39" i="1"/>
  <c r="B33" i="1"/>
  <c r="B22" i="1"/>
  <c r="B20" i="1"/>
  <c r="B14" i="1"/>
  <c r="B38" i="24" l="1"/>
  <c r="B45" i="24" s="1"/>
  <c r="C91" i="41"/>
  <c r="B91" i="41"/>
  <c r="D91" i="41" s="1"/>
  <c r="D90" i="41"/>
  <c r="D89" i="41"/>
  <c r="D88" i="41"/>
  <c r="D87" i="41"/>
  <c r="D86" i="41"/>
  <c r="D85" i="41"/>
  <c r="D84" i="41"/>
  <c r="D83" i="41"/>
  <c r="D82" i="41"/>
  <c r="D81" i="41"/>
  <c r="D80" i="41"/>
  <c r="D79" i="41"/>
  <c r="D78" i="41"/>
  <c r="D77" i="41"/>
  <c r="D76" i="41"/>
  <c r="D75" i="41"/>
  <c r="D74" i="41"/>
  <c r="D73" i="41"/>
  <c r="D72" i="41"/>
  <c r="D71" i="41"/>
  <c r="E63" i="41"/>
  <c r="D63" i="41"/>
  <c r="E57" i="41"/>
  <c r="D55" i="41"/>
  <c r="D57" i="41" s="1"/>
  <c r="C46" i="41"/>
  <c r="B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29" i="41"/>
  <c r="D28" i="41"/>
  <c r="D27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E5" i="41"/>
  <c r="E4" i="41"/>
  <c r="E3" i="41"/>
  <c r="G64" i="32"/>
  <c r="G57" i="32"/>
  <c r="G51" i="32"/>
  <c r="G29" i="32"/>
  <c r="G14" i="32"/>
  <c r="D64" i="32"/>
  <c r="D57" i="32"/>
  <c r="D51" i="32"/>
  <c r="D29" i="32"/>
  <c r="D30" i="32" s="1"/>
  <c r="G61" i="34"/>
  <c r="G69" i="34" s="1"/>
  <c r="G31" i="34"/>
  <c r="G20" i="34"/>
  <c r="D61" i="34"/>
  <c r="D31" i="34"/>
  <c r="D20" i="34"/>
  <c r="G24" i="28"/>
  <c r="G30" i="28" s="1"/>
  <c r="D24" i="28"/>
  <c r="D18" i="28"/>
  <c r="G41" i="31"/>
  <c r="G40" i="31"/>
  <c r="G25" i="31"/>
  <c r="G20" i="31"/>
  <c r="G16" i="31"/>
  <c r="D41" i="31"/>
  <c r="D40" i="31"/>
  <c r="D25" i="31"/>
  <c r="D20" i="31"/>
  <c r="D16" i="31"/>
  <c r="G63" i="30"/>
  <c r="G54" i="30"/>
  <c r="G37" i="30"/>
  <c r="G22" i="30"/>
  <c r="G18" i="30"/>
  <c r="D54" i="30"/>
  <c r="D63" i="30" s="1"/>
  <c r="D37" i="30"/>
  <c r="D22" i="30"/>
  <c r="D18" i="30"/>
  <c r="D69" i="34" l="1"/>
  <c r="D30" i="28"/>
  <c r="D46" i="41"/>
  <c r="G57" i="6" l="1"/>
  <c r="G62" i="6" s="1"/>
  <c r="G42" i="6"/>
  <c r="G36" i="6"/>
  <c r="G24" i="6"/>
  <c r="G20" i="6"/>
  <c r="D42" i="6"/>
  <c r="D62" i="6"/>
  <c r="D57" i="6"/>
  <c r="D36" i="6"/>
  <c r="D24" i="6"/>
  <c r="D20" i="6"/>
  <c r="G41" i="8"/>
  <c r="G46" i="8" s="1"/>
  <c r="G29" i="8"/>
  <c r="G22" i="8"/>
  <c r="G18" i="8"/>
  <c r="D41" i="8"/>
  <c r="D46" i="8" s="1"/>
  <c r="D29" i="8"/>
  <c r="D22" i="8"/>
  <c r="D18" i="8"/>
  <c r="G15" i="4"/>
  <c r="G48" i="4"/>
  <c r="G43" i="4"/>
  <c r="G29" i="4"/>
  <c r="G20" i="4"/>
  <c r="F48" i="4"/>
  <c r="D43" i="4"/>
  <c r="D29" i="4"/>
  <c r="D20" i="4"/>
  <c r="D48" i="4" s="1"/>
  <c r="D15" i="4"/>
  <c r="G68" i="26"/>
  <c r="G63" i="26"/>
  <c r="G42" i="26"/>
  <c r="G38" i="26"/>
  <c r="G22" i="26"/>
  <c r="G16" i="26"/>
  <c r="D68" i="26"/>
  <c r="D63" i="26"/>
  <c r="D42" i="26"/>
  <c r="D38" i="26"/>
  <c r="D22" i="26"/>
  <c r="D16" i="26"/>
  <c r="G118" i="24"/>
  <c r="G108" i="24"/>
  <c r="D101" i="24"/>
  <c r="G93" i="24"/>
  <c r="G101" i="24" s="1"/>
  <c r="F52" i="24"/>
  <c r="G43" i="24"/>
  <c r="G36" i="24"/>
  <c r="G38" i="24" s="1"/>
  <c r="G29" i="24"/>
  <c r="G23" i="24"/>
  <c r="G16" i="24"/>
  <c r="D108" i="24"/>
  <c r="D118" i="24"/>
  <c r="D93" i="24"/>
  <c r="D38" i="24"/>
  <c r="D45" i="24" s="1"/>
  <c r="D47" i="24" s="1"/>
  <c r="D36" i="24"/>
  <c r="D29" i="24"/>
  <c r="D23" i="24"/>
  <c r="D18" i="24"/>
  <c r="M15" i="4"/>
  <c r="G64" i="18"/>
  <c r="G58" i="18"/>
  <c r="G40" i="18"/>
  <c r="G33" i="18"/>
  <c r="G25" i="18"/>
  <c r="G20" i="18"/>
  <c r="D20" i="18"/>
  <c r="D58" i="18"/>
  <c r="D40" i="18"/>
  <c r="D33" i="18"/>
  <c r="D25" i="18"/>
  <c r="G75" i="16"/>
  <c r="G68" i="16"/>
  <c r="G47" i="16"/>
  <c r="G35" i="16"/>
  <c r="G25" i="16"/>
  <c r="G21" i="16"/>
  <c r="D68" i="16"/>
  <c r="D47" i="16"/>
  <c r="D35" i="16"/>
  <c r="D25" i="16"/>
  <c r="D75" i="16" s="1"/>
  <c r="D21" i="16"/>
  <c r="D52" i="24" l="1"/>
  <c r="G45" i="24"/>
  <c r="G52" i="24" s="1"/>
  <c r="D64" i="18"/>
  <c r="D101" i="25"/>
  <c r="D15" i="25"/>
  <c r="G36" i="19"/>
  <c r="G25" i="19"/>
  <c r="G72" i="39"/>
  <c r="G70" i="39"/>
  <c r="G16" i="39"/>
  <c r="D7" i="39"/>
  <c r="G73" i="15"/>
  <c r="D73" i="15"/>
  <c r="G59" i="15"/>
  <c r="D59" i="15"/>
  <c r="D33" i="15"/>
  <c r="D27" i="15"/>
  <c r="G27" i="15"/>
  <c r="G59" i="10"/>
  <c r="G39" i="10"/>
  <c r="G18" i="10"/>
  <c r="G11" i="10"/>
  <c r="D18" i="10"/>
  <c r="D46" i="12"/>
  <c r="G81" i="14"/>
  <c r="G68" i="14"/>
  <c r="G60" i="14"/>
  <c r="G46" i="14"/>
  <c r="G41" i="14"/>
  <c r="G36" i="14"/>
  <c r="G18" i="14"/>
  <c r="D81" i="14"/>
  <c r="D68" i="14"/>
  <c r="D60" i="14"/>
  <c r="D46" i="14"/>
  <c r="D41" i="14"/>
  <c r="D36" i="14"/>
  <c r="D24" i="14"/>
  <c r="D18" i="14"/>
  <c r="G61" i="1"/>
  <c r="D61" i="1"/>
  <c r="D55" i="1"/>
  <c r="G39" i="1"/>
  <c r="D39" i="1"/>
  <c r="G33" i="1"/>
  <c r="D33" i="1"/>
  <c r="G20" i="1"/>
  <c r="G14" i="1"/>
  <c r="G22" i="1" s="1"/>
  <c r="D22" i="1"/>
  <c r="D14" i="1"/>
  <c r="J42" i="39" l="1"/>
  <c r="F70" i="39"/>
  <c r="D71" i="37" l="1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70" i="37"/>
  <c r="C90" i="37"/>
  <c r="D90" i="37" s="1"/>
  <c r="B90" i="37"/>
  <c r="E62" i="37"/>
  <c r="D62" i="37"/>
  <c r="E56" i="37"/>
  <c r="D54" i="37"/>
  <c r="D56" i="37" s="1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26" i="37"/>
  <c r="C45" i="37"/>
  <c r="B45" i="37"/>
  <c r="E4" i="37"/>
  <c r="E5" i="37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3" i="37"/>
  <c r="I31" i="34"/>
  <c r="F61" i="34"/>
  <c r="F31" i="34"/>
  <c r="I20" i="34"/>
  <c r="J20" i="34"/>
  <c r="L20" i="34"/>
  <c r="F81" i="32"/>
  <c r="I81" i="32"/>
  <c r="J81" i="32"/>
  <c r="J64" i="32"/>
  <c r="I64" i="32"/>
  <c r="F64" i="32"/>
  <c r="J51" i="32"/>
  <c r="I51" i="32"/>
  <c r="J57" i="32"/>
  <c r="I57" i="32"/>
  <c r="F57" i="32"/>
  <c r="I29" i="32"/>
  <c r="F29" i="32"/>
  <c r="K20" i="31"/>
  <c r="K22" i="30"/>
  <c r="K18" i="30"/>
  <c r="L24" i="28"/>
  <c r="J24" i="28"/>
  <c r="M42" i="26"/>
  <c r="K42" i="26"/>
  <c r="K38" i="26"/>
  <c r="M22" i="26"/>
  <c r="K22" i="26"/>
  <c r="J16" i="26"/>
  <c r="M16" i="26"/>
  <c r="K16" i="26"/>
  <c r="F112" i="25"/>
  <c r="M101" i="25"/>
  <c r="J101" i="25"/>
  <c r="K101" i="25"/>
  <c r="F101" i="25"/>
  <c r="M57" i="25"/>
  <c r="J57" i="25"/>
  <c r="K57" i="25"/>
  <c r="F57" i="25"/>
  <c r="F68" i="25"/>
  <c r="F26" i="25"/>
  <c r="L108" i="24"/>
  <c r="I118" i="24"/>
  <c r="I108" i="24"/>
  <c r="I93" i="24"/>
  <c r="I81" i="24"/>
  <c r="I16" i="24"/>
  <c r="F16" i="24"/>
  <c r="F101" i="24"/>
  <c r="F108" i="24"/>
  <c r="F118" i="24"/>
  <c r="M36" i="19"/>
  <c r="F73" i="16"/>
  <c r="F47" i="16"/>
  <c r="F35" i="16"/>
  <c r="F25" i="16"/>
  <c r="K73" i="16"/>
  <c r="K68" i="16"/>
  <c r="K35" i="16"/>
  <c r="K25" i="16"/>
  <c r="M21" i="16" l="1"/>
  <c r="K21" i="16"/>
  <c r="J21" i="16"/>
  <c r="L73" i="15"/>
  <c r="J73" i="15"/>
  <c r="I73" i="15"/>
  <c r="F73" i="15"/>
  <c r="L59" i="15"/>
  <c r="J59" i="15"/>
  <c r="I59" i="15"/>
  <c r="F59" i="15"/>
  <c r="L33" i="15"/>
  <c r="J33" i="15"/>
  <c r="I33" i="15"/>
  <c r="J27" i="15"/>
  <c r="I27" i="15"/>
  <c r="F27" i="15"/>
  <c r="J17" i="15"/>
  <c r="L81" i="14"/>
  <c r="J81" i="14"/>
  <c r="I81" i="14"/>
  <c r="L68" i="14"/>
  <c r="J68" i="14"/>
  <c r="I68" i="14"/>
  <c r="F81" i="14"/>
  <c r="F68" i="14"/>
  <c r="L60" i="14"/>
  <c r="I60" i="14"/>
  <c r="F60" i="14"/>
  <c r="L46" i="14"/>
  <c r="J46" i="14"/>
  <c r="I46" i="14"/>
  <c r="F46" i="14"/>
  <c r="L41" i="14"/>
  <c r="J41" i="14"/>
  <c r="I41" i="14"/>
  <c r="F41" i="14"/>
  <c r="L36" i="14"/>
  <c r="J36" i="14"/>
  <c r="I36" i="14"/>
  <c r="F36" i="14"/>
  <c r="L24" i="14"/>
  <c r="J24" i="14"/>
  <c r="I24" i="14"/>
  <c r="F24" i="14"/>
  <c r="L18" i="14"/>
  <c r="J18" i="14"/>
  <c r="I18" i="14"/>
  <c r="F18" i="14"/>
  <c r="L9" i="14"/>
  <c r="J9" i="14"/>
  <c r="I9" i="14"/>
  <c r="F9" i="14"/>
  <c r="F46" i="12"/>
  <c r="I46" i="12"/>
  <c r="L50" i="10" l="1"/>
  <c r="J50" i="10"/>
  <c r="J52" i="10" s="1"/>
  <c r="I50" i="10"/>
  <c r="I52" i="10" s="1"/>
  <c r="F50" i="10"/>
  <c r="F52" i="10" s="1"/>
  <c r="L52" i="10"/>
  <c r="L30" i="10"/>
  <c r="L32" i="10" s="1"/>
  <c r="J30" i="10"/>
  <c r="J32" i="10" s="1"/>
  <c r="I30" i="10"/>
  <c r="I32" i="10" s="1"/>
  <c r="F30" i="10"/>
  <c r="F32" i="10" s="1"/>
  <c r="L57" i="6" l="1"/>
  <c r="J57" i="6"/>
  <c r="I57" i="6"/>
  <c r="J20" i="6"/>
  <c r="F61" i="1"/>
  <c r="F55" i="1"/>
  <c r="F63" i="1" s="1"/>
  <c r="L61" i="1" l="1"/>
  <c r="J61" i="1"/>
  <c r="I61" i="1"/>
  <c r="L55" i="1"/>
  <c r="L63" i="1" s="1"/>
  <c r="J55" i="1"/>
  <c r="J63" i="1" s="1"/>
  <c r="I55" i="1"/>
  <c r="I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tc={7578E061-7709-442E-BFA1-A3805BEEBD78}</author>
  </authors>
  <commentList>
    <comment ref="L21" authorId="0" shapeId="0" xr:uid="{7578E061-7709-442E-BFA1-A3805BEEBD78}">
      <text>
        <t>[Threaded comment]
Your version of Excel allows you to read this threaded comment; however, any edits to it will get removed if the file is opened in a newer version of Excel. Learn more: https://go.microsoft.com/fwlink/?linkid=870924
Comment:
    As a percentage, is it that much?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tc={9F591D92-63C9-4873-8EFC-6BA6BE01860B}</author>
    <author>tc={0D03B0DF-54F4-444E-A4EB-8DB1A786C199}</author>
  </authors>
  <commentList>
    <comment ref="E18" authorId="0" shapeId="0" xr:uid="{9F591D92-63C9-4873-8EFC-6BA6BE01860B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some reason the budget document states 4,241,298</t>
      </text>
    </comment>
    <comment ref="E63" authorId="1" shapeId="0" xr:uid="{0D03B0DF-54F4-444E-A4EB-8DB1A786C199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says 7,308,742 - again, off a few hundred and it's not accounted for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tc={B4E72CEB-258F-40DA-8FA5-383FEE21E6BF}</author>
  </authors>
  <commentList>
    <comment ref="A37" authorId="0" shapeId="0" xr:uid="{B4E72CEB-258F-40DA-8FA5-383FEE21E6BF}">
      <text>
        <t>[Threaded comment]
Your version of Excel allows you to read this threaded comment; however, any edits to it will get removed if the file is opened in a newer version of Excel. Learn more: https://go.microsoft.com/fwlink/?linkid=870924
Comment:
    Dog food! Haha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tc={314BA848-0A45-453A-B515-CC4FDF69CCC8}</author>
  </authors>
  <commentList>
    <comment ref="L1" authorId="0" shapeId="0" xr:uid="{314BA848-0A45-453A-B515-CC4FDF69CCC8}">
      <text>
        <t>[Threaded comment]
Your version of Excel allows you to read this threaded comment; however, any edits to it will get removed if the file is opened in a newer version of Excel. Learn more: https://go.microsoft.com/fwlink/?linkid=870924
Comment:
    Many of these are split between the General Fund, shown here, and the Water and Sewer Fund</t>
      </text>
    </comment>
  </commentList>
</comments>
</file>

<file path=xl/sharedStrings.xml><?xml version="1.0" encoding="utf-8"?>
<sst xmlns="http://schemas.openxmlformats.org/spreadsheetml/2006/main" count="1905" uniqueCount="704">
  <si>
    <t>Summary of Revenues and Expenditures - Combined Funds</t>
  </si>
  <si>
    <t>2018 - 2019</t>
  </si>
  <si>
    <t>Actual</t>
  </si>
  <si>
    <t>Budget</t>
  </si>
  <si>
    <t>Estimate</t>
  </si>
  <si>
    <t>2019-2020</t>
  </si>
  <si>
    <t>Beginning Balances</t>
  </si>
  <si>
    <t>Operating Funds</t>
  </si>
  <si>
    <t>General Fund</t>
  </si>
  <si>
    <t>Water and Sewer Fund</t>
  </si>
  <si>
    <t>Solid Waste Services Fund</t>
  </si>
  <si>
    <t>Hotel/Motel Tax Fund</t>
  </si>
  <si>
    <t>Golf Fund</t>
  </si>
  <si>
    <t>Internal Service Funds</t>
  </si>
  <si>
    <t>Special Revenue Funds</t>
  </si>
  <si>
    <t>Total Operating Funds</t>
  </si>
  <si>
    <t>2017-2018</t>
  </si>
  <si>
    <t>Debt Service Funds</t>
  </si>
  <si>
    <t>General Debt Service Fund</t>
  </si>
  <si>
    <t>Water and Sewer Debt Fund</t>
  </si>
  <si>
    <t>Solid Waste Debt Fund</t>
  </si>
  <si>
    <t>Total Debt Service Funds</t>
  </si>
  <si>
    <t>Total Beginning Balances</t>
  </si>
  <si>
    <t>Revenues and Transfers In</t>
  </si>
  <si>
    <t>General Debt Fund</t>
  </si>
  <si>
    <t>Water and Sewer Debt Service Fund</t>
  </si>
  <si>
    <t>Solid Waste Fund</t>
  </si>
  <si>
    <t>Total Revenues and Transfers In</t>
  </si>
  <si>
    <t>Less Interfund Transfers</t>
  </si>
  <si>
    <t>Net Budgeted Revenues</t>
  </si>
  <si>
    <t>Total Available Funds</t>
  </si>
  <si>
    <t>Solid Waste Debt Service Fund</t>
  </si>
  <si>
    <t>Budget - Main Sheet</t>
  </si>
  <si>
    <t>Expenditures and Transfers Out</t>
  </si>
  <si>
    <t>Solid Waste Servies Fund</t>
  </si>
  <si>
    <t>Water and Sewer Dent Service Fund</t>
  </si>
  <si>
    <t>Total Expenditures and Transfers Out</t>
  </si>
  <si>
    <t>Net Budgeted Expenditures</t>
  </si>
  <si>
    <t>Revenue Over/(Under)</t>
  </si>
  <si>
    <t>Internal Service Fund</t>
  </si>
  <si>
    <t>Ending Balances</t>
  </si>
  <si>
    <t>Total Ending Balances</t>
  </si>
  <si>
    <t>Supervision</t>
  </si>
  <si>
    <t>Operations Hourly</t>
  </si>
  <si>
    <t>Overtime</t>
  </si>
  <si>
    <t>Insurance-Personnel</t>
  </si>
  <si>
    <t>Insur-L/T Disability</t>
  </si>
  <si>
    <t>FICA</t>
  </si>
  <si>
    <t>Medicare</t>
  </si>
  <si>
    <t>TMRS</t>
  </si>
  <si>
    <t>Longevity</t>
  </si>
  <si>
    <t>Training</t>
  </si>
  <si>
    <t>Total Personal Services</t>
  </si>
  <si>
    <t>Dues</t>
  </si>
  <si>
    <t>Other Professional</t>
  </si>
  <si>
    <t>Total Purch. Prof. &amp; Tech. Svc.</t>
  </si>
  <si>
    <t>Computer-Hardware</t>
  </si>
  <si>
    <t>Rentals-Mach &amp; Equipment</t>
  </si>
  <si>
    <t>Screening-Fence</t>
  </si>
  <si>
    <t>St. &amp; Alley Concrete</t>
  </si>
  <si>
    <t>Asphalt Repairs</t>
  </si>
  <si>
    <t>Drainage Syst. Concrete</t>
  </si>
  <si>
    <t>Total Purch. Prop. Svc.</t>
  </si>
  <si>
    <t>Printing/Binding/Copying</t>
  </si>
  <si>
    <t>Total Other Purch. Svc.</t>
  </si>
  <si>
    <t>Office Supplies</t>
  </si>
  <si>
    <t>Uniforms</t>
  </si>
  <si>
    <t>Janitorial</t>
  </si>
  <si>
    <t>Small Tools &amp; Equipment</t>
  </si>
  <si>
    <t>Postage</t>
  </si>
  <si>
    <t>Other General Operating</t>
  </si>
  <si>
    <t>Prior Year Encumbrances</t>
  </si>
  <si>
    <t>Total Supplies</t>
  </si>
  <si>
    <t>Vehicles</t>
  </si>
  <si>
    <t>Total Property</t>
  </si>
  <si>
    <t>Total Streets</t>
  </si>
  <si>
    <t>Clerical</t>
  </si>
  <si>
    <t>Additional Compensation</t>
  </si>
  <si>
    <t>Part-Time</t>
  </si>
  <si>
    <t>PARS</t>
  </si>
  <si>
    <t>DART Programs</t>
  </si>
  <si>
    <t>Other Professional Serv</t>
  </si>
  <si>
    <t>Total Purch. Prof. &amp; Tech Svc</t>
  </si>
  <si>
    <t>Insturments &amp; Apparatus</t>
  </si>
  <si>
    <t>Mach. Tools &amp; Implements</t>
  </si>
  <si>
    <t>Office Eqpt &amp; Furniture</t>
  </si>
  <si>
    <t>Signal System &amp; Lights</t>
  </si>
  <si>
    <t>Signs</t>
  </si>
  <si>
    <t>Markings</t>
  </si>
  <si>
    <t>Street Lighting</t>
  </si>
  <si>
    <t>Video Cameras</t>
  </si>
  <si>
    <t>Barricade</t>
  </si>
  <si>
    <t>Total Purch. Prop. Svc</t>
  </si>
  <si>
    <t>Chemicals</t>
  </si>
  <si>
    <t>Furniture and Equipment</t>
  </si>
  <si>
    <t>Computer-Software</t>
  </si>
  <si>
    <t>Light and Power</t>
  </si>
  <si>
    <t>Subscriptions</t>
  </si>
  <si>
    <t>Total Traffic &amp; Transportation</t>
  </si>
  <si>
    <t>Development Services - Capital Projects</t>
  </si>
  <si>
    <t>Office Equipment</t>
  </si>
  <si>
    <t>Personal Auto</t>
  </si>
  <si>
    <t>Total Eng - Capital Projects</t>
  </si>
  <si>
    <t>Beginning Designated Fund Balance</t>
  </si>
  <si>
    <t>Revenues</t>
  </si>
  <si>
    <t>General Property Taxes</t>
  </si>
  <si>
    <t>Interest Earnings</t>
  </si>
  <si>
    <t>Total Revenues</t>
  </si>
  <si>
    <t>Expenditures</t>
  </si>
  <si>
    <t>Principal</t>
  </si>
  <si>
    <t>Interest and Fiscal Charges</t>
  </si>
  <si>
    <t>Capital Lease Payments</t>
  </si>
  <si>
    <t>Total Expenditures</t>
  </si>
  <si>
    <t>Revenue Over/Under</t>
  </si>
  <si>
    <t>Ending Designated Fund Balance</t>
  </si>
  <si>
    <t>Days of Fund Balance</t>
  </si>
  <si>
    <t>Transfers In - Water and Sewer Fund</t>
  </si>
  <si>
    <t>Transfers In - CO Fund Close-Out</t>
  </si>
  <si>
    <t>City Secretary</t>
  </si>
  <si>
    <t>General Government</t>
  </si>
  <si>
    <t>Community Events</t>
  </si>
  <si>
    <t>Convention and Visitors Bureau</t>
  </si>
  <si>
    <t>Emergency Management</t>
  </si>
  <si>
    <t>Community Services</t>
  </si>
  <si>
    <t>Non-Departmental</t>
  </si>
  <si>
    <t>Information Technology</t>
  </si>
  <si>
    <t>Finance - Accounting</t>
  </si>
  <si>
    <t>Finance - Administration</t>
  </si>
  <si>
    <t>Finance - Purchasing</t>
  </si>
  <si>
    <t>Finance - Tax</t>
  </si>
  <si>
    <t>Finance - Municipal Court</t>
  </si>
  <si>
    <t>Human Resources</t>
  </si>
  <si>
    <t>Planning</t>
  </si>
  <si>
    <t>Development and Engineering</t>
  </si>
  <si>
    <t>Building Inspection</t>
  </si>
  <si>
    <t>Streets</t>
  </si>
  <si>
    <t>Traffic and Transportation</t>
  </si>
  <si>
    <t>Custodial Services</t>
  </si>
  <si>
    <t>Parks-Administration</t>
  </si>
  <si>
    <t>Parks-Recreation</t>
  </si>
  <si>
    <t>Parks - Heighs Recreation Center</t>
  </si>
  <si>
    <t>Parks - Huffines Recreation Center</t>
  </si>
  <si>
    <t>Parks-Older Adults</t>
  </si>
  <si>
    <t>Parks-Pool</t>
  </si>
  <si>
    <t>Parks-Tennis</t>
  </si>
  <si>
    <t>Parks-Gymnastics</t>
  </si>
  <si>
    <t>Parks-Maintenance</t>
  </si>
  <si>
    <t>Library</t>
  </si>
  <si>
    <t>Citizens Information TV</t>
  </si>
  <si>
    <t>Citizens Information Services</t>
  </si>
  <si>
    <t>Health</t>
  </si>
  <si>
    <t>Animal Control</t>
  </si>
  <si>
    <t>Fleet Services</t>
  </si>
  <si>
    <t>Total Departmental Expenses</t>
  </si>
  <si>
    <t>General Fund Expenditure Comparison</t>
  </si>
  <si>
    <t>Civic Center</t>
  </si>
  <si>
    <t>Police</t>
  </si>
  <si>
    <t>Fire</t>
  </si>
  <si>
    <t>Engineering - Capital Projects</t>
  </si>
  <si>
    <t>Facility Maintenance</t>
  </si>
  <si>
    <t>Current Taxes</t>
  </si>
  <si>
    <t>Prior Taxes</t>
  </si>
  <si>
    <t>Penalties and Interest</t>
  </si>
  <si>
    <t>Franchise Fees</t>
  </si>
  <si>
    <t>Electric</t>
  </si>
  <si>
    <t>Telecommunications</t>
  </si>
  <si>
    <t>Gas</t>
  </si>
  <si>
    <t>Cable Television</t>
  </si>
  <si>
    <t>Water &amp; Sewer</t>
  </si>
  <si>
    <t>Solid Waste Services</t>
  </si>
  <si>
    <t>Sales and Other Business Taxes</t>
  </si>
  <si>
    <t>Sales Tax</t>
  </si>
  <si>
    <t>Mixed Beverage Tax</t>
  </si>
  <si>
    <t>Bingo Tax</t>
  </si>
  <si>
    <t>License and Permits</t>
  </si>
  <si>
    <t>Building Permits</t>
  </si>
  <si>
    <t>Food Establishment Permits</t>
  </si>
  <si>
    <t>Animal License &amp; Shelter Fees</t>
  </si>
  <si>
    <t>Alarm Fees</t>
  </si>
  <si>
    <t>Apartment Inspection Fee</t>
  </si>
  <si>
    <t>Rental Registration</t>
  </si>
  <si>
    <t>Miscellaneous License and Permits</t>
  </si>
  <si>
    <t>Construction Inspection Fees</t>
  </si>
  <si>
    <t>Contractor Fees</t>
  </si>
  <si>
    <t>Fines and Foreitures</t>
  </si>
  <si>
    <t>Municipal Court</t>
  </si>
  <si>
    <t>Library Fines</t>
  </si>
  <si>
    <t>Revenue from Money and Property</t>
  </si>
  <si>
    <t>Civic Center Use</t>
  </si>
  <si>
    <t>Recreation and Leisure Services</t>
  </si>
  <si>
    <t>Season Swim Passes</t>
  </si>
  <si>
    <t>Pool Fees</t>
  </si>
  <si>
    <t>Swim Program</t>
  </si>
  <si>
    <t>Tennis Fees</t>
  </si>
  <si>
    <t>Classes/Entrance Fees</t>
  </si>
  <si>
    <t>Athletic Fees</t>
  </si>
  <si>
    <t>Gymnastic Fees</t>
  </si>
  <si>
    <t>Art Festivals</t>
  </si>
  <si>
    <t>Wildflower Festival</t>
  </si>
  <si>
    <t>Older Adults</t>
  </si>
  <si>
    <t>Miscellaneous</t>
  </si>
  <si>
    <t>Other Revenue</t>
  </si>
  <si>
    <t>Ambulance</t>
  </si>
  <si>
    <t>RISD Participation</t>
  </si>
  <si>
    <t>Auction &amp; Storage</t>
  </si>
  <si>
    <t>9-1-1</t>
  </si>
  <si>
    <t>General and Administrative Charges</t>
  </si>
  <si>
    <t>G&amp;A Water &amp; Sewer Fund</t>
  </si>
  <si>
    <t>G&amp;A Golf Operations</t>
  </si>
  <si>
    <t>G&amp;A Solid Waste Operations</t>
  </si>
  <si>
    <t>G&amp;A Hotel/Motel Fund</t>
  </si>
  <si>
    <t>Transfer - Drainage Fund Operational Support</t>
  </si>
  <si>
    <t>Transfer - Hotel/Motel Tax - CVB</t>
  </si>
  <si>
    <t>Transfer - Wireless Fund</t>
  </si>
  <si>
    <t>Transfer - Child Safety Fund</t>
  </si>
  <si>
    <t>Transfer - Special Revenue Fund Close Out</t>
  </si>
  <si>
    <t>G&amp;A TIF</t>
  </si>
  <si>
    <t>Total</t>
  </si>
  <si>
    <t>Grand Total General Fund</t>
  </si>
  <si>
    <t>Reserve for Encumbrances</t>
  </si>
  <si>
    <t>Adjusted Beginning Fund Balance</t>
  </si>
  <si>
    <t>Water Sales &amp; Charges</t>
  </si>
  <si>
    <t>Sewer Sales &amp; Charges</t>
  </si>
  <si>
    <t>Late Charges</t>
  </si>
  <si>
    <t>Service Fees - Others</t>
  </si>
  <si>
    <t>Installation Charges</t>
  </si>
  <si>
    <t>Personal Services</t>
  </si>
  <si>
    <t>Professonal Services</t>
  </si>
  <si>
    <t>Maintenance</t>
  </si>
  <si>
    <t>Contracts</t>
  </si>
  <si>
    <t>Supplies</t>
  </si>
  <si>
    <t>Capital</t>
  </si>
  <si>
    <t>Operating Transfers Out</t>
  </si>
  <si>
    <t>BABIC Program</t>
  </si>
  <si>
    <t>Total Operating Transfers Out</t>
  </si>
  <si>
    <t>Total Exp. And Oper. Transfers Out</t>
  </si>
  <si>
    <t>Transfers Out</t>
  </si>
  <si>
    <t>Debt Service</t>
  </si>
  <si>
    <t>Special Projects</t>
  </si>
  <si>
    <t>Total Transfers Out</t>
  </si>
  <si>
    <t>Total Expenditures and Transfers</t>
  </si>
  <si>
    <t>Revenue by Detail</t>
  </si>
  <si>
    <t>Rate Stabilization</t>
  </si>
  <si>
    <t>Expenditures by Detail</t>
  </si>
  <si>
    <t>Customer Services</t>
  </si>
  <si>
    <t>Public Services - Administration</t>
  </si>
  <si>
    <t>Geographic Information Services</t>
  </si>
  <si>
    <t>Public Services - Water Operations</t>
  </si>
  <si>
    <t>Public Services - Water Production</t>
  </si>
  <si>
    <t>Public Services - Meter Shop</t>
  </si>
  <si>
    <t>Public Services - Sewer Treatment</t>
  </si>
  <si>
    <t>Public Services - Construction</t>
  </si>
  <si>
    <t>C.M.O.M.</t>
  </si>
  <si>
    <t>Total Departmental Revenues</t>
  </si>
  <si>
    <t>-</t>
  </si>
  <si>
    <t>Other Pay</t>
  </si>
  <si>
    <t>Inur-L/T Disability</t>
  </si>
  <si>
    <t>Clothing Allowance</t>
  </si>
  <si>
    <t>Total Purch &amp; Prof &amp; Tech Serv</t>
  </si>
  <si>
    <t>Radio Equipment</t>
  </si>
  <si>
    <t>Instruments &amp; Apparatus</t>
  </si>
  <si>
    <t>Equipment &amp; Machinery</t>
  </si>
  <si>
    <t>Buildings-Rental</t>
  </si>
  <si>
    <t>Vehicles-Rental</t>
  </si>
  <si>
    <t>Copier-Rental</t>
  </si>
  <si>
    <t>Total Purch Prop Svc</t>
  </si>
  <si>
    <t>Others</t>
  </si>
  <si>
    <t>Telephone Communication</t>
  </si>
  <si>
    <t>Telephone-Long Distance</t>
  </si>
  <si>
    <t>Telephone Maintenance</t>
  </si>
  <si>
    <t>Wireless Communications</t>
  </si>
  <si>
    <t>Advertising</t>
  </si>
  <si>
    <t>Travel</t>
  </si>
  <si>
    <t>Judgements &amp; Damages</t>
  </si>
  <si>
    <t>Total Other Purch Svc</t>
  </si>
  <si>
    <t>Copier Supplies</t>
  </si>
  <si>
    <t>Other Vehicle Operations</t>
  </si>
  <si>
    <t>Recreation &amp; Education</t>
  </si>
  <si>
    <t>Postage-Other</t>
  </si>
  <si>
    <t>Other Repair/Maintenance</t>
  </si>
  <si>
    <t>Food &amp; Special Prov</t>
  </si>
  <si>
    <t>Special Exp. - Food</t>
  </si>
  <si>
    <t>Prior Year Encuberances</t>
  </si>
  <si>
    <t>Recrdg.Inst., Radio, Etc</t>
  </si>
  <si>
    <t>Other Capital Irems</t>
  </si>
  <si>
    <t>Total Police</t>
  </si>
  <si>
    <t>Contractual Serv- Others</t>
  </si>
  <si>
    <t>Mach Tools and Implements</t>
  </si>
  <si>
    <t>Rentals Mach-Equipment</t>
  </si>
  <si>
    <t>Other Unclassified Expenses</t>
  </si>
  <si>
    <t>Other Professional Services</t>
  </si>
  <si>
    <t>Building Material</t>
  </si>
  <si>
    <t>Computer - Hardware</t>
  </si>
  <si>
    <t>EMS Supplies &amp; Equipment</t>
  </si>
  <si>
    <t>Gasoline &amp; Oil</t>
  </si>
  <si>
    <t>Machinery &amp; Equipment</t>
  </si>
  <si>
    <t>Total Fire</t>
  </si>
  <si>
    <t>Fines and Forteitures</t>
  </si>
  <si>
    <t>Residential Draiange Fee</t>
  </si>
  <si>
    <t>Commercial Draiange Fee</t>
  </si>
  <si>
    <t>9-1-1 Revenue</t>
  </si>
  <si>
    <t>Intergovernmental Revenue</t>
  </si>
  <si>
    <t>Miscellaneous Revenue</t>
  </si>
  <si>
    <t>Contributions</t>
  </si>
  <si>
    <t>Federal Frants</t>
  </si>
  <si>
    <t>State Grants</t>
  </si>
  <si>
    <t>Other Financing Sources</t>
  </si>
  <si>
    <t>Transfer In - Special Police Funds</t>
  </si>
  <si>
    <t>Professional Services</t>
  </si>
  <si>
    <t>Transfer Out - General Fund</t>
  </si>
  <si>
    <t>Transfer Out - Federal Grant Fund</t>
  </si>
  <si>
    <t>Reserve for Encumberances</t>
  </si>
  <si>
    <t>Combined Special Revenues Funds</t>
  </si>
  <si>
    <t>2020 Bond Sale</t>
  </si>
  <si>
    <t>This year the City plans to sell approximately $47 million in General Obligation bonds as well as nearly $14.7 million in Combination Tax and Revenue Certificates of Obligation and just over $15 million of Adjustable Rate General Obligation Bonds. The sale will provide funds for projects approved by voters in the 2015 Bond Program as well as short- and long-term capital expenses, including information technology, fire and solid waste equipment and water and sewer infrastructure. </t>
  </si>
  <si>
    <t>https://richardsontoday.com/richardson-maintains-highest-credit-rating-from-moodys-and-sp-for-11th-consecutive-year/</t>
  </si>
  <si>
    <t>Planned Bond Sale</t>
  </si>
  <si>
    <t>This year the City plans to sell approximately $75.9 million in bonds, which includes $40.5 million for the continuation of the serial sale of bonds associated with projects that are part of the 2015 Bond Program and $35.4 million for long-term capital needs, which will include funds for water and sewer infrastructure improvements, emergency services equipment, the Public Safety Campus and Main Street improvements.</t>
  </si>
  <si>
    <t>https://www.cor.net/Home/Components/News/News/2695/73?backlist=%2F%3Fsplash%3Dhttp%253A%252F%252Fcalendar.yahoo.com%252F%253Fv%253D60%2526view%253Dd%2526type%253D20%2526title%253DCity%252BCouncil%252BWorksession%2526st%253D20180416T180000%2526dur%253D05059%2526desc%253DClick%252Bhere%252Bfor%252Bthe%252Bagenda%252Band%252BCouncil%252Bdocuments.%25250d%2526in_loc%253DCity%252BHall%252B%25252f%252BCivic%252BCenter%25252c%252B411%252BW.%252BArapaho%252BRd.%252BRichardson%25252c%252BTexas%252B75080%26____isexternal%3Dtrue</t>
  </si>
  <si>
    <t>Facility Maintenance Fees</t>
  </si>
  <si>
    <t>Non-Capital Expenditures</t>
  </si>
  <si>
    <t>Capital Outlay</t>
  </si>
  <si>
    <t>Transfer Out - General Special Projects</t>
  </si>
  <si>
    <t>Total Expendutures and Transfers</t>
  </si>
  <si>
    <t>Reserve for Rate Stabilization</t>
  </si>
  <si>
    <t>Reserve/Eisemann Center Roof</t>
  </si>
  <si>
    <t>Reserve/Spring Creek Portals</t>
  </si>
  <si>
    <t>Tax Revenue</t>
  </si>
  <si>
    <t>Parking Fees</t>
  </si>
  <si>
    <t>Operating Expenditures</t>
  </si>
  <si>
    <t>Eisemann Center</t>
  </si>
  <si>
    <t>Parking Garage</t>
  </si>
  <si>
    <t>Total Operating Expenditures</t>
  </si>
  <si>
    <t>Capital/Renewal Expenditures</t>
  </si>
  <si>
    <t>Eisemann Campus Renewal Project</t>
  </si>
  <si>
    <t>Total Capital/Renewal Expenditures</t>
  </si>
  <si>
    <t>Other Uses</t>
  </si>
  <si>
    <t>Arts</t>
  </si>
  <si>
    <t>Hotel Incentive Program</t>
  </si>
  <si>
    <t>Total Other Uses</t>
  </si>
  <si>
    <t>Total Exp. And Other Uses</t>
  </si>
  <si>
    <t>Transfers to General Fund - C.V.B.</t>
  </si>
  <si>
    <t>Aloft CityLine</t>
  </si>
  <si>
    <t>Como Motel</t>
  </si>
  <si>
    <t>DoubleTree Hotel</t>
  </si>
  <si>
    <t>Econo Lodge</t>
  </si>
  <si>
    <t>Extended Stay of America</t>
  </si>
  <si>
    <t>Hampton Inn</t>
  </si>
  <si>
    <t>Hawthorne Suites</t>
  </si>
  <si>
    <t>Hilton Garden Inn</t>
  </si>
  <si>
    <t>Holiday Inn</t>
  </si>
  <si>
    <t>Hyatt House</t>
  </si>
  <si>
    <t>Marriott Courtyard - Galatyn</t>
  </si>
  <si>
    <t>Marriott Courtyard - Spring Valley</t>
  </si>
  <si>
    <t>Marriott Renaissance</t>
  </si>
  <si>
    <t>Marriott Residence Inn</t>
  </si>
  <si>
    <t>Marriott Springhill Suites</t>
  </si>
  <si>
    <t>Super 8</t>
  </si>
  <si>
    <t>WaterWalk</t>
  </si>
  <si>
    <t>Wingate by Wyndham</t>
  </si>
  <si>
    <t>National Corporate Housing</t>
  </si>
  <si>
    <t>Estates of Richardson</t>
  </si>
  <si>
    <t>Drury Plaza</t>
  </si>
  <si>
    <t>Eisemann Center Revenue</t>
  </si>
  <si>
    <t>Fees</t>
  </si>
  <si>
    <t>Ticket Sales and Surcharges</t>
  </si>
  <si>
    <t>Concessions</t>
  </si>
  <si>
    <t>Eisemann Presents Revenue</t>
  </si>
  <si>
    <t>Grand Total Hotel/Motel Tax Fund</t>
  </si>
  <si>
    <t>Eisemann Center Expenditure Detail</t>
  </si>
  <si>
    <t>Eisemann Center Expenditures</t>
  </si>
  <si>
    <t>Eisemann Center Presents</t>
  </si>
  <si>
    <t>Total Eisemann Center Expenditures</t>
  </si>
  <si>
    <t>Departmental Expenditures</t>
  </si>
  <si>
    <t>Non Departmental</t>
  </si>
  <si>
    <t>Eisemann Presents</t>
  </si>
  <si>
    <t>Eisemann Center Capital Renewal</t>
  </si>
  <si>
    <t>Parking Garage Capital Renewal</t>
  </si>
  <si>
    <t>Eisemann Campus Capital Renewal</t>
  </si>
  <si>
    <t>Hyatt Regency</t>
  </si>
  <si>
    <t>Other Funding Sources</t>
  </si>
  <si>
    <t>TIF Funds</t>
  </si>
  <si>
    <t>TIF Fund Number 1</t>
  </si>
  <si>
    <t xml:space="preserve">(I) Tax Increment Financing Reinvestment Zone# I was created in November 2006. The TIF fund began collecting tax increment in FY 2007-08. </t>
  </si>
  <si>
    <t>TIF Fund Number 2</t>
  </si>
  <si>
    <t xml:space="preserve">(I) Tax Increment Financing Reinvestment Zone #2 was created in November 2011 , The TIF fund began collecting tax increment in FY 2012-13. </t>
  </si>
  <si>
    <t>(2) Other Financing Sources represents the City's acceptance of infrastructure from TIF development partners and is a non-cash transaction.</t>
  </si>
  <si>
    <t xml:space="preserve">(3) Starting with Fiscal Year 2019-20, Dallas Area Rapid Transit will receive 11.67% of the City's 67% increment; 55% will be available for developers. </t>
  </si>
  <si>
    <t>Other Financing Sources (2)</t>
  </si>
  <si>
    <t>Professional Services (3)</t>
  </si>
  <si>
    <t>TIF Fund Number 3</t>
  </si>
  <si>
    <t>(I) Tax Increment Financing Reinvestment Zone #3 was created in November 2011. The TIF fund began collecting tax increment in FY 2012-13. although no increment is available in the first year of eligibility</t>
  </si>
  <si>
    <t xml:space="preserve">(2) Other Financing Sources represents the City's acceptance of infrastructure from TIF development partners and is a non-cash transaction. </t>
  </si>
  <si>
    <t>(3) Starting with Fiscal Year 2019-20, Dallas Area Rapid Transit will receive 11.67% of the City's 67% increment; 55% will be available for developers.</t>
  </si>
  <si>
    <t>Contractual Labor</t>
  </si>
  <si>
    <t>Insurance - Personnel</t>
  </si>
  <si>
    <t>Contractual Serv-Others</t>
  </si>
  <si>
    <t>Consultant</t>
  </si>
  <si>
    <t>Total Purch Prof &amp; Tech Svc</t>
  </si>
  <si>
    <t>HVAC</t>
  </si>
  <si>
    <t>Plumbing</t>
  </si>
  <si>
    <t>Electrical</t>
  </si>
  <si>
    <t>Fire Systems</t>
  </si>
  <si>
    <t>Roofs and Windows</t>
  </si>
  <si>
    <t>Lock &amp; Key</t>
  </si>
  <si>
    <t>Rentals - Mach &amp; Equipment</t>
  </si>
  <si>
    <t>Heating &amp; Cooling</t>
  </si>
  <si>
    <t>Direct Digital Controls</t>
  </si>
  <si>
    <t>Electrical Systems</t>
  </si>
  <si>
    <t>Building Improvements</t>
  </si>
  <si>
    <t>Elevator</t>
  </si>
  <si>
    <t>Paint &amp; Painting</t>
  </si>
  <si>
    <t>Mech - Not Vehicle</t>
  </si>
  <si>
    <t>Plumbing &amp; Related</t>
  </si>
  <si>
    <t>Electrical Parts</t>
  </si>
  <si>
    <t>Lighting &amp; Related Supply</t>
  </si>
  <si>
    <t>Natural Gas</t>
  </si>
  <si>
    <t>Prior Year Encumberances</t>
  </si>
  <si>
    <t>Total Facility Maintenance</t>
  </si>
  <si>
    <t>Insurance - Retirees</t>
  </si>
  <si>
    <t>Comp Absences - Sick Leave</t>
  </si>
  <si>
    <t>Compensated Abs - Vacation</t>
  </si>
  <si>
    <t>Benefits &amp; Adjustments</t>
  </si>
  <si>
    <t>Other Fringe Benefits</t>
  </si>
  <si>
    <t>Audit</t>
  </si>
  <si>
    <t>Other Unclassified Exp</t>
  </si>
  <si>
    <t>Total Other Purch Svc.</t>
  </si>
  <si>
    <t>Total Hotel/Motel Tax Department</t>
  </si>
  <si>
    <t>OPERATIONS HOURLY</t>
  </si>
  <si>
    <t>PART-TIME</t>
  </si>
  <si>
    <t>PART-TIME - SEASONAL</t>
  </si>
  <si>
    <t>CONTRACTUAL LABOR</t>
  </si>
  <si>
    <t>OVERTIME</t>
  </si>
  <si>
    <t>INSURANCE-PERSONNEL</t>
  </si>
  <si>
    <t>INSUR-L/T DISABILITY</t>
  </si>
  <si>
    <t>MEDICARE</t>
  </si>
  <si>
    <t>LONGEVITY</t>
  </si>
  <si>
    <t>TRAINING</t>
  </si>
  <si>
    <t/>
  </si>
  <si>
    <t>DUES</t>
  </si>
  <si>
    <t>CONTRACTUAL SERV-OTHERS</t>
  </si>
  <si>
    <t>INSTRUMENTS &amp; APPARATUS</t>
  </si>
  <si>
    <t>MACH. TOOLS &amp; IMPLEMENTS</t>
  </si>
  <si>
    <t>COMPUTER-HARDWARE</t>
  </si>
  <si>
    <t>SIGNS</t>
  </si>
  <si>
    <t>IRRIGATION SYSTEM</t>
  </si>
  <si>
    <t>OTHER REPAIR/MAINTENANCE</t>
  </si>
  <si>
    <t>RENTALS-MACH &amp; EQUIPMENT</t>
  </si>
  <si>
    <t>PLUMBING SYSTEMS</t>
  </si>
  <si>
    <t>ELECTRICAL SYSTEMS</t>
  </si>
  <si>
    <t>BUILDING IMPROVEMENTS</t>
  </si>
  <si>
    <t>LAND</t>
  </si>
  <si>
    <t>ST. &amp; ALLEY CONCRETE</t>
  </si>
  <si>
    <t>OTHER STRUCTURES</t>
  </si>
  <si>
    <t>PRINTING/BINDING/COPYING</t>
  </si>
  <si>
    <t>OFFICE SUPPLIES</t>
  </si>
  <si>
    <t>UNIFORMS</t>
  </si>
  <si>
    <t>JANITORIAL</t>
  </si>
  <si>
    <t>CHEMICALS</t>
  </si>
  <si>
    <t>SMALL TOOLS &amp; EQUIPMENT</t>
  </si>
  <si>
    <t>BOTANICAL</t>
  </si>
  <si>
    <t>RECREATION &amp; EDUCATION</t>
  </si>
  <si>
    <t>POSTAGE</t>
  </si>
  <si>
    <t>OTHER GENERAL OPERATING</t>
  </si>
  <si>
    <t>NATURAL GAS</t>
  </si>
  <si>
    <t>PRIOR YEAR ENCUMBRANCES</t>
  </si>
  <si>
    <t>LAND BETTERMENT</t>
  </si>
  <si>
    <t>BUILDINGS</t>
  </si>
  <si>
    <t>RECREATIONAL EQPT.</t>
  </si>
  <si>
    <t>MACHINERY &amp; EQUIPMENT</t>
  </si>
  <si>
    <t>VEHICLES</t>
  </si>
  <si>
    <t>Total Purch. Prof &amp; Tech Svc.</t>
  </si>
  <si>
    <t>Total Parks - Maintenance</t>
  </si>
  <si>
    <t>INSUR. L/T DISABILITY</t>
  </si>
  <si>
    <t>OTHER PROFESSIONAL SERV.</t>
  </si>
  <si>
    <t>CABLE</t>
  </si>
  <si>
    <t>TRAVEL</t>
  </si>
  <si>
    <t>FREIGHT EXPRESS</t>
  </si>
  <si>
    <t>FURNITURE AND EQUIPMENT</t>
  </si>
  <si>
    <t>MISCELLANEOUS</t>
  </si>
  <si>
    <t>SPECIAL EXP. - FOOD</t>
  </si>
  <si>
    <t>SUBSCRIPTIONS</t>
  </si>
  <si>
    <t>Total Purch Prof. &amp; Tech. Svc</t>
  </si>
  <si>
    <t>Total Animal Control</t>
  </si>
  <si>
    <t>Workers Compensation</t>
  </si>
  <si>
    <t>Compensated ABS - Sick Day</t>
  </si>
  <si>
    <t>Compensated ABS - Vacation</t>
  </si>
  <si>
    <t>Water-City</t>
  </si>
  <si>
    <t>Total Purch Prop. Svc</t>
  </si>
  <si>
    <t>Buildings</t>
  </si>
  <si>
    <t>Mail Services</t>
  </si>
  <si>
    <t>Microfilm Services</t>
  </si>
  <si>
    <t>Bank Charges</t>
  </si>
  <si>
    <t>Total Non Departmental</t>
  </si>
  <si>
    <t>Account Description</t>
  </si>
  <si>
    <t>INSUR. - L/T DISABILITY</t>
  </si>
  <si>
    <t>CONTRACTUAL SERV.-OTHERS</t>
  </si>
  <si>
    <t>OTHER REPAIR &amp; MAINTENAN</t>
  </si>
  <si>
    <t>RENTALS - MACH &amp; EQUIP</t>
  </si>
  <si>
    <t>TELEPHONE</t>
  </si>
  <si>
    <t>TELEPHONE - LONG DISTANCE</t>
  </si>
  <si>
    <t>ADVERTISING</t>
  </si>
  <si>
    <t>PERSONAL AUTO</t>
  </si>
  <si>
    <t>LIGHT AND POWER</t>
  </si>
  <si>
    <t>GASOLINE &amp; OIL</t>
  </si>
  <si>
    <t>Total Golf</t>
  </si>
  <si>
    <t>Total Golf Special Revenue</t>
  </si>
  <si>
    <t>INSURANCE-RETIREES</t>
  </si>
  <si>
    <t>TUITION REIMBURSEMENTS</t>
  </si>
  <si>
    <t>UNEMPLOYMENT COMPENSATION</t>
  </si>
  <si>
    <t>WORKERS' COMPENSATION</t>
  </si>
  <si>
    <t>COMPENSATED ABS-SICK LEAV</t>
  </si>
  <si>
    <t>COMPENSATED ABS-VACATION</t>
  </si>
  <si>
    <t>BENEFITS &amp; ADJUSTMENTS</t>
  </si>
  <si>
    <t>OTHER FRINGE BENEFITS</t>
  </si>
  <si>
    <t>AUDIT</t>
  </si>
  <si>
    <t>LEGAL-OUTSIDE SERVICES</t>
  </si>
  <si>
    <t>LEGAL-CITY ATTORNEY</t>
  </si>
  <si>
    <t>CONSULTANT</t>
  </si>
  <si>
    <t>LEGISLATIVE AFFAIRS</t>
  </si>
  <si>
    <t>OTHER PROFESSIONAL SERV</t>
  </si>
  <si>
    <t>ECONOMIC INCENTIVE COSTS</t>
  </si>
  <si>
    <t>RADIO</t>
  </si>
  <si>
    <t>EQUIPMENT &amp; VEHICLES</t>
  </si>
  <si>
    <t>OTHERS</t>
  </si>
  <si>
    <t>TELEPHONE COMMUNICATIONS</t>
  </si>
  <si>
    <t>TELEPHONE-LONG DISTANCE</t>
  </si>
  <si>
    <t>TELEPHONE - DATA SERVICE</t>
  </si>
  <si>
    <t>911 EMERGENCY SERV. CH.</t>
  </si>
  <si>
    <t>WIRELESS COMMUNICATIONS</t>
  </si>
  <si>
    <t>JUDGMENTS &amp; DAMAGES</t>
  </si>
  <si>
    <t>MAIL SERVICES</t>
  </si>
  <si>
    <t>MICROFILM SERVICES</t>
  </si>
  <si>
    <t>Materials Mgmt</t>
  </si>
  <si>
    <t>ECO. DEVO. AGREEMENTS</t>
  </si>
  <si>
    <t>EMERGENCY RELIEF #2</t>
  </si>
  <si>
    <t>EMERGENCY RESPONSE</t>
  </si>
  <si>
    <t>STARTECH</t>
  </si>
  <si>
    <t>BAD DEBTS</t>
  </si>
  <si>
    <t>BANK CHARGES</t>
  </si>
  <si>
    <t>CASH (OVER) &amp; SHORT</t>
  </si>
  <si>
    <t>OTHER UNCLASSIFIED EXP.</t>
  </si>
  <si>
    <t>Non-Departmental - General Fund</t>
  </si>
  <si>
    <t>Tota Supplies</t>
  </si>
  <si>
    <t>Total Non-Departmental</t>
  </si>
  <si>
    <t>Fiscal Year</t>
  </si>
  <si>
    <t xml:space="preserve">COMBINED DEBT SERVICE REQUIREMENTS SUMMARY COMBINED PRINCIPAL AND INTEREST SCHEDULE GENERAL GOVERNMENT, WATER &amp; SEWER, AND SOLID WASTE SERVICES </t>
  </si>
  <si>
    <t xml:space="preserve">COMBINED DEBT SERVICE REQUIREMENTS SUMMARY TOTAL GENERAL GOVERNMENT, WATER &amp; SEWER, AND SOLID WASTE SERVICES </t>
  </si>
  <si>
    <t>Interest</t>
  </si>
  <si>
    <t>Actual FY 2017-18</t>
  </si>
  <si>
    <t>Budget FY 2018-19</t>
  </si>
  <si>
    <t>Estimate 2019-19</t>
  </si>
  <si>
    <t>Budget 2019-20</t>
  </si>
  <si>
    <t>DEBT SERVICE REQUIREMENTS SUMMARY COMBINED PRINCIPAL AND INTEREST SCHEDULE GENERAL GOVERNMENT FUND</t>
  </si>
  <si>
    <t>TOTAL</t>
  </si>
  <si>
    <t>2019-2020 Debt Service Requirements General Government</t>
  </si>
  <si>
    <t>Description</t>
  </si>
  <si>
    <t>Total Issued</t>
  </si>
  <si>
    <t>General Fund Issued</t>
  </si>
  <si>
    <t>Principal Outstanding</t>
  </si>
  <si>
    <t>2019-2020 Principal</t>
  </si>
  <si>
    <t>2019-2020 Interest</t>
  </si>
  <si>
    <t>2019-2020 Total</t>
  </si>
  <si>
    <t>Bonded Debt</t>
  </si>
  <si>
    <t>2019 General Obligation Bonds</t>
  </si>
  <si>
    <t>2019 Combination Tac and Revenue Certificates of Obligation</t>
  </si>
  <si>
    <t>2018 General Obligation Bonds</t>
  </si>
  <si>
    <t>2018 Combination Tax and Revenue Certificates of Obligation</t>
  </si>
  <si>
    <t>2017 General Obligation Bonds</t>
  </si>
  <si>
    <t>2017A Adjustable Rate Combination Tax and Revenue Certificates of Obligation</t>
  </si>
  <si>
    <t>2017 Combination Tax and Revenue Certificates of Obligation</t>
  </si>
  <si>
    <t xml:space="preserve">2016A GENERAL OBLIGATION REFUNDING AND IMPROVEMENT BONDS </t>
  </si>
  <si>
    <t>2015 GENERAL OBLIGATION REFUNDING BONDS</t>
  </si>
  <si>
    <t>2016 COMBINATION TAX AND REVENUE CERTIFICATES OF OBLIGATION</t>
  </si>
  <si>
    <t xml:space="preserve">2016B GENERAL OBLIGATION TAXABLE BONDS </t>
  </si>
  <si>
    <t xml:space="preserve">2015A COMBINATION TAX AND REVENUE CERTIFICATES OF OBLIGATION </t>
  </si>
  <si>
    <t xml:space="preserve">2015B COMBINATION TAX AND REVENUE CERTIFICATES OF OBLIGATION· TAXABLE </t>
  </si>
  <si>
    <t xml:space="preserve">2014B ADJUSTABLE RATE COMBINATION TAX AND REVENUE CERTIFICATES OF OBLIGATIONS </t>
  </si>
  <si>
    <t xml:space="preserve">2014 COMBINATION TAX AND REVENUE CERTIFICATES OF OBLIGATION </t>
  </si>
  <si>
    <t xml:space="preserve">2013 GENERAL OBLIGATION REFUNDING BONDS </t>
  </si>
  <si>
    <t xml:space="preserve">2013 COMBINATION TA,X AND REVENUE CERTIFICATES OF OBLIGATION </t>
  </si>
  <si>
    <t>2012 GENERAL OBLIGATION REFUNDING BONDS</t>
  </si>
  <si>
    <t xml:space="preserve">2012A COMBINATION TAX AND REVENUE CERTIFICATES OF OBLIGATION, TAXABLE </t>
  </si>
  <si>
    <t>2012B COMBINATION TAX AND REVENUE CERTiflCATES OF OBLIGATION</t>
  </si>
  <si>
    <t xml:space="preserve">2010A GENERAL OBLIGATION REFUNDING BONDS-TAXABLE </t>
  </si>
  <si>
    <t xml:space="preserve">2010 COMBINATION TAX AND REVENUE CERTIFICATES OF OBI.IGATION </t>
  </si>
  <si>
    <t xml:space="preserve">2009 COMBINAflON TAX AND REVENUE CERTIFICAl ES OF OBLIGATION </t>
  </si>
  <si>
    <t xml:space="preserve">2010 GENERAL OBLIGATION REFUNDING &amp; IMPROVEMENT BONDS - GOLF </t>
  </si>
  <si>
    <t xml:space="preserve">2010 GENERAL OBLIGATION REFUNDING AND IMPROVEMENT BONDS </t>
  </si>
  <si>
    <t>Total Bonded Debt</t>
  </si>
  <si>
    <t>Other Liabilities</t>
  </si>
  <si>
    <t>Notes Payable</t>
  </si>
  <si>
    <t>TriCities Police Academy 2005</t>
  </si>
  <si>
    <t>TriCities Police Academy 2003</t>
  </si>
  <si>
    <t>TriCities Police Academy 2002</t>
  </si>
  <si>
    <t>Total Other Liabilities</t>
  </si>
  <si>
    <t>Fiscal Charges</t>
  </si>
  <si>
    <t>Total Bonded Debt &amp; other liabilities</t>
  </si>
  <si>
    <t>Collection Fees - Commercial</t>
  </si>
  <si>
    <t>Collection Fees - Residential</t>
  </si>
  <si>
    <t>Other Revenues</t>
  </si>
  <si>
    <t>Departmental Expenditure Comparison</t>
  </si>
  <si>
    <t>Solid Waste - Residential</t>
  </si>
  <si>
    <t>Solid Waste - BABIC</t>
  </si>
  <si>
    <t>Solid Waste - Commercial</t>
  </si>
  <si>
    <t>Solid Waste - Recycling</t>
  </si>
  <si>
    <t>Transfers In - Solid Waste Services Fund</t>
  </si>
  <si>
    <t>2016-2017</t>
  </si>
  <si>
    <t>Summary of Revenues and Expenditures</t>
  </si>
  <si>
    <t>Transfers In</t>
  </si>
  <si>
    <t>Other Repair &amp; Maint</t>
  </si>
  <si>
    <t>Eisemann Center Revenues</t>
  </si>
  <si>
    <t>Community Arts</t>
  </si>
  <si>
    <t>Development Services - Facility Maintenance</t>
  </si>
  <si>
    <t>Parks - Maintenance</t>
  </si>
  <si>
    <t>COMPUTER - HARDWARE</t>
  </si>
  <si>
    <t>2018-2019 Debt Service Requirements General Government</t>
  </si>
  <si>
    <t>2018 GENERAL OBLIGATION BONDS</t>
  </si>
  <si>
    <t>2018 COMBINATION TAX AND REVENUE CERTIFICATES OF OBLIGATIONS</t>
  </si>
  <si>
    <t>2017 GENERAL OBLIGATION BONDS</t>
  </si>
  <si>
    <t>2017A ADJUSTABLE RATE COMBINATION TAX AND REVENUE CERTIFICATES OF OBLIGATION</t>
  </si>
  <si>
    <t>2017 COMBINATION TAX AND REVENUE CERTIFICATES OF OBLIGATION</t>
  </si>
  <si>
    <t>2016A GENERAL OBLIGATION REFUNDING AND IMPROVEMENT BONDS</t>
  </si>
  <si>
    <t>2016B GENERAL OBLIGATION TAXABLE BONDS</t>
  </si>
  <si>
    <t>2015A COMBINATION TAX AND REVENUE CERTIFICATES OF OBLIGATION</t>
  </si>
  <si>
    <t>2015B COMBINATION TAX AND REVENUE CERTIFICATES OF OBLIGATION - TAXABLE</t>
  </si>
  <si>
    <t>2014B ADJUSTABLE RATE COMBINATION TAX AND REVENUE CERTIFICATES OF OBLIGATIONS</t>
  </si>
  <si>
    <t>2014 COMBINATION TAX AND REVENUE CERTIFICATES OF OBLIGATION</t>
  </si>
  <si>
    <t>2013 GENERAL OBLIGATION REFUNDING BONDS</t>
  </si>
  <si>
    <t>2013 COMBINATION TAX AND REVENUE CERTIFICATES OF OBLIGATION</t>
  </si>
  <si>
    <t>2012A COMBINATION TAX AND REVENUE</t>
  </si>
  <si>
    <t>2012B COMBINATION TAX AND REVENUE CERTIFICATES OF OBLIGATION</t>
  </si>
  <si>
    <t>2010A GENERAL OBLIGATION REFUNDING BONDS-TAXABLE</t>
  </si>
  <si>
    <t>2010 GENERAL OBLIGATION REFUNDING BONDS</t>
  </si>
  <si>
    <t>2010 GENERAL OBLIGATION REFUNDING BONDS - GOLF</t>
  </si>
  <si>
    <t>2010 COMBINATION TAX AND REVENUE CERTIFICATES OF OBLIGATION</t>
  </si>
  <si>
    <t>2009 GENERAL OBLIGATION REFUNDING BONDS</t>
  </si>
  <si>
    <t>2009 COMBINATION TAX AND REVENUE CERTIFICATES OF OBLIGATION</t>
  </si>
  <si>
    <t>TOTAL BONDED DEBT</t>
  </si>
  <si>
    <t>OTHER LIABILITIES</t>
  </si>
  <si>
    <t>TRICITIES POLICE ACADEMY 2005</t>
  </si>
  <si>
    <t>TRICITIES POLICE ACADEMY 2003</t>
  </si>
  <si>
    <t>TRICITIES POLICE ACADEMY 2002</t>
  </si>
  <si>
    <t>TOTAL OTHER LIABILITIES</t>
  </si>
  <si>
    <t>TOTAL BONDED DEBT AND OTHER LIABILITIES</t>
  </si>
  <si>
    <t>FISCAL CHARGES</t>
  </si>
  <si>
    <t>TOTAL EXPENDITURES</t>
  </si>
  <si>
    <t>2011 COMBINATION TAX AND REVENUE CERTIFICATES OF OBLIGATION</t>
  </si>
  <si>
    <t>NOTES PAYABLE:</t>
  </si>
  <si>
    <t>2015-2016</t>
  </si>
  <si>
    <t>Transfers In - Other Funds</t>
  </si>
  <si>
    <t>34.93</t>
  </si>
  <si>
    <t>( 1) This fund is used to account for revenues received from facility maintenance fees on Eisemann Center ticket sales as well as capital grants benefitting the Eisemann Center</t>
  </si>
  <si>
    <t>Construction</t>
  </si>
  <si>
    <t>PRIOR YEAR ENCUMBERANCES</t>
  </si>
  <si>
    <t>Unemployment Compensation</t>
  </si>
  <si>
    <t>2017-2018 Principal</t>
  </si>
  <si>
    <t>2017-2018 Interest</t>
  </si>
  <si>
    <t>2017-2018 Total</t>
  </si>
  <si>
    <t>2018-2019 Principal</t>
  </si>
  <si>
    <t>2018-2019 Interest</t>
  </si>
  <si>
    <t>2018-2019 Total</t>
  </si>
  <si>
    <t>2014B ADJUSTABLE RATE COMBINATION TAX AND REVENUE CERTIFICATES OF OBLIGATION</t>
  </si>
  <si>
    <t>2012A COMBINATION TAX AND REVENUE CERTIFICATES OF OBLIGATION TAXABLE</t>
  </si>
  <si>
    <t>KEY CAPITAL</t>
  </si>
  <si>
    <t>DELL FINANCE</t>
  </si>
  <si>
    <t>2010A GENERAL OBLIGATION REFUNDING BONDS - TAXABLE</t>
  </si>
  <si>
    <t>2017-2018 Debt Service Requirements General Government</t>
  </si>
  <si>
    <t>2015B COMBINATION TAX AND REVENUE CERTIFICATES OF OBLIGATION</t>
  </si>
  <si>
    <t>2014A ADJUSTABLE RATE COMBINATION TAX AND REVENUE CERTIFICATES OF OBLIGATIONS</t>
  </si>
  <si>
    <t>2020-2021</t>
  </si>
  <si>
    <t>Transfers In - General Fund Support</t>
  </si>
  <si>
    <t>Cambria Richardson</t>
  </si>
  <si>
    <t>ApartmentJet</t>
  </si>
  <si>
    <t>GoldNest</t>
  </si>
  <si>
    <t>Transfers In - General Fund</t>
  </si>
  <si>
    <t>Paving Cuts</t>
  </si>
  <si>
    <t>Golf - Special Revenue</t>
  </si>
  <si>
    <t>OTHER CAPITAL ITEMS</t>
  </si>
  <si>
    <t>Development Services - Traffic</t>
  </si>
  <si>
    <t>Furniture</t>
  </si>
  <si>
    <t>INFORMATION TECHNOLOGY</t>
  </si>
  <si>
    <t>Actual FY 2018-2019</t>
  </si>
  <si>
    <t>Budget FY 2019-2020</t>
  </si>
  <si>
    <t>Estimate 2019-20</t>
  </si>
  <si>
    <t>Budget 2020-21</t>
  </si>
  <si>
    <t>2020-2021 Debt Service Requirements General Government</t>
  </si>
  <si>
    <t>2020 General Obligation Refunding Bonds</t>
  </si>
  <si>
    <t>2020 Combination Tax and Revenue Certificates of Obligation</t>
  </si>
  <si>
    <t>2020A Adjustable Rate General Obligation Bonds</t>
  </si>
  <si>
    <t>2019 Combination Tax and Revenue Certificates of Obligation</t>
  </si>
  <si>
    <t>2018 Combination Tax and Revenue CO</t>
  </si>
  <si>
    <t>2016A General Obligation Refunding and Improvement Bonds</t>
  </si>
  <si>
    <t>2016 Combination Tax and Revenue Certificates of Obligation</t>
  </si>
  <si>
    <t>2015 General Obligation Taxable Bonds</t>
  </si>
  <si>
    <t>2015A Combination Tax and Revenue Certificates of Obligation</t>
  </si>
  <si>
    <t>2015B Combination Tax and Revenue Certificates of Obligation - Taxable</t>
  </si>
  <si>
    <t>2014B Adjustable Rate Combination Tax and Revenue Certificates of Obligation</t>
  </si>
  <si>
    <t>2014 Combination Tax and Revenue Certificates of Obligation</t>
  </si>
  <si>
    <t>2013 General Obligation Refunding Bonds</t>
  </si>
  <si>
    <t>2013 Combination Tax and Revenue Certificates of Obligation</t>
  </si>
  <si>
    <t>2012A COMBINATION TAX AND REVENUE CERTIFICATES OF OBLIGATION, Taxable</t>
  </si>
  <si>
    <t>2012 General Obligation Refunding Bonds</t>
  </si>
  <si>
    <t>Styker Fire Equipment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</si>
</sst>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44" fontId="3" fillId="0" borderId="0" xfId="1" applyFont="1"/>
    <xf numFmtId="0" fontId="0" fillId="0" borderId="0" xfId="0" applyFont="1"/>
    <xf numFmtId="44" fontId="4" fillId="0" borderId="0" xfId="1" applyFont="1"/>
    <xf numFmtId="44" fontId="4" fillId="0" borderId="0" xfId="1" applyFont="1" applyBorder="1"/>
    <xf numFmtId="0" fontId="4" fillId="0" borderId="0" xfId="0" applyFont="1"/>
    <xf numFmtId="44" fontId="1" fillId="0" borderId="0" xfId="1" applyFont="1"/>
    <xf numFmtId="44" fontId="0" fillId="0" borderId="1" xfId="1" applyFont="1" applyBorder="1"/>
    <xf numFmtId="44" fontId="3" fillId="0" borderId="0" xfId="1" applyFont="1" applyBorder="1"/>
    <xf numFmtId="0" fontId="5" fillId="0" borderId="0" xfId="0" applyFont="1"/>
    <xf numFmtId="0" fontId="0" fillId="0" borderId="0" xfId="0" applyAlignment="1">
      <alignment horizontal="center"/>
    </xf>
    <xf numFmtId="44" fontId="0" fillId="0" borderId="0" xfId="1" applyFont="1" applyBorder="1"/>
    <xf numFmtId="44" fontId="2" fillId="0" borderId="0" xfId="1" applyFont="1"/>
    <xf numFmtId="2" fontId="0" fillId="0" borderId="0" xfId="0" applyNumberFormat="1"/>
    <xf numFmtId="2" fontId="2" fillId="0" borderId="0" xfId="1" applyNumberFormat="1" applyFont="1"/>
    <xf numFmtId="0" fontId="7" fillId="0" borderId="0" xfId="0" applyFont="1"/>
    <xf numFmtId="44" fontId="7" fillId="0" borderId="0" xfId="1" applyFont="1"/>
    <xf numFmtId="0" fontId="6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44" fontId="0" fillId="0" borderId="0" xfId="1" applyFont="1" applyAlignment="1"/>
    <xf numFmtId="44" fontId="4" fillId="0" borderId="0" xfId="1" applyFont="1" applyAlignment="1"/>
    <xf numFmtId="49" fontId="0" fillId="0" borderId="0" xfId="0" applyNumberFormat="1" applyFont="1"/>
    <xf numFmtId="0" fontId="2" fillId="0" borderId="0" xfId="0" applyFont="1" applyAlignment="1"/>
    <xf numFmtId="49" fontId="2" fillId="0" borderId="0" xfId="0" applyNumberFormat="1" applyFont="1"/>
    <xf numFmtId="44" fontId="0" fillId="0" borderId="0" xfId="0" applyNumberFormat="1" applyFont="1"/>
    <xf numFmtId="0" fontId="1" fillId="0" borderId="0" xfId="0" applyFont="1"/>
    <xf numFmtId="2" fontId="1" fillId="0" borderId="0" xfId="0" applyNumberFormat="1" applyFont="1"/>
    <xf numFmtId="44" fontId="8" fillId="0" borderId="0" xfId="1" applyFont="1" applyAlignment="1"/>
    <xf numFmtId="49" fontId="3" fillId="0" borderId="0" xfId="0" applyNumberFormat="1" applyFont="1"/>
    <xf numFmtId="0" fontId="9" fillId="0" borderId="0" xfId="0" applyFont="1"/>
    <xf numFmtId="0" fontId="13" fillId="0" borderId="0" xfId="0" applyFont="1"/>
    <xf numFmtId="44" fontId="11" fillId="0" borderId="0" xfId="1" applyFont="1" applyAlignment="1"/>
    <xf numFmtId="44" fontId="2" fillId="0" borderId="0" xfId="1" applyFont="1" applyAlignment="1"/>
    <xf numFmtId="2" fontId="0" fillId="0" borderId="0" xfId="0" applyNumberFormat="1" applyFont="1"/>
    <xf numFmtId="0" fontId="8" fillId="0" borderId="0" xfId="0" applyFont="1"/>
    <xf numFmtId="2" fontId="0" fillId="0" borderId="0" xfId="1" applyNumberFormat="1" applyFont="1"/>
    <xf numFmtId="44" fontId="9" fillId="0" borderId="0" xfId="1" applyFont="1"/>
    <xf numFmtId="44" fontId="0" fillId="2" borderId="0" xfId="1" applyFont="1" applyFill="1"/>
    <xf numFmtId="44" fontId="2" fillId="0" borderId="0" xfId="0" applyNumberFormat="1" applyFont="1"/>
    <xf numFmtId="44" fontId="4" fillId="2" borderId="0" xfId="1" applyFont="1" applyFill="1"/>
    <xf numFmtId="0" fontId="8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/>
    <xf numFmtId="44" fontId="0" fillId="0" borderId="0" xfId="1" applyFont="1" applyFill="1"/>
    <xf numFmtId="44" fontId="0" fillId="0" borderId="0" xfId="1" applyFont="1" applyFill="1" applyAlignment="1"/>
    <xf numFmtId="2" fontId="0" fillId="0" borderId="0" xfId="0" applyNumberFormat="1" applyFont="1" applyFill="1"/>
    <xf numFmtId="0" fontId="0" fillId="0" borderId="0" xfId="1" applyNumberFormat="1" applyFont="1" applyFill="1" applyAlignment="1"/>
    <xf numFmtId="0" fontId="0" fillId="0" borderId="0" xfId="1" applyNumberFormat="1" applyFont="1" applyFill="1"/>
    <xf numFmtId="0" fontId="8" fillId="0" borderId="0" xfId="0" applyFont="1" applyFill="1"/>
    <xf numFmtId="44" fontId="8" fillId="0" borderId="0" xfId="1" applyFont="1" applyFill="1" applyAlignment="1"/>
    <xf numFmtId="44" fontId="0" fillId="0" borderId="0" xfId="0" applyNumberFormat="1" applyFont="1" applyFill="1"/>
    <xf numFmtId="49" fontId="0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/>
    <xf numFmtId="0" fontId="15" fillId="0" borderId="0" xfId="0" applyFont="1" applyAlignment="1"/>
    <xf numFmtId="44" fontId="15" fillId="0" borderId="0" xfId="1" applyFont="1"/>
    <xf numFmtId="44" fontId="0" fillId="0" borderId="0" xfId="0" applyNumberFormat="1"/>
    <xf numFmtId="0" fontId="0" fillId="2" borderId="0" xfId="0" applyFont="1" applyFill="1" applyAlignment="1"/>
    <xf numFmtId="0" fontId="0" fillId="0" borderId="0" xfId="0" applyAlignment="1"/>
    <xf numFmtId="0" fontId="0" fillId="0" borderId="0" xfId="0" applyAlignment="1">
      <alignment wrapText="1"/>
    </xf>
    <xf numFmtId="44" fontId="8" fillId="0" borderId="0" xfId="1" applyFont="1"/>
    <xf numFmtId="44" fontId="17" fillId="0" borderId="0" xfId="1" applyFont="1"/>
    <xf numFmtId="0" fontId="2" fillId="0" borderId="0" xfId="1" applyNumberFormat="1" applyFont="1"/>
    <xf numFmtId="0" fontId="0" fillId="0" borderId="0" xfId="0" applyAlignment="1">
      <alignment horizontal="center"/>
    </xf>
    <xf numFmtId="2" fontId="2" fillId="0" borderId="0" xfId="2" applyNumberFormat="1" applyFont="1"/>
    <xf numFmtId="49" fontId="2" fillId="0" borderId="0" xfId="1" applyNumberFormat="1" applyFont="1" applyAlignment="1">
      <alignment horizontal="right"/>
    </xf>
    <xf numFmtId="44" fontId="5" fillId="0" borderId="0" xfId="1" applyFont="1"/>
    <xf numFmtId="0" fontId="0" fillId="0" borderId="0" xfId="0" applyAlignment="1">
      <alignment horizontal="left"/>
    </xf>
    <xf numFmtId="164" fontId="0" fillId="0" borderId="0" xfId="1" applyNumberFormat="1" applyFont="1" applyAlignment="1"/>
    <xf numFmtId="164" fontId="4" fillId="0" borderId="0" xfId="1" applyNumberFormat="1" applyFont="1" applyAlignment="1"/>
    <xf numFmtId="164" fontId="2" fillId="0" borderId="0" xfId="1" applyNumberFormat="1" applyFont="1" applyAlignment="1"/>
    <xf numFmtId="164" fontId="0" fillId="0" borderId="0" xfId="1" applyNumberFormat="1" applyFont="1"/>
    <xf numFmtId="164" fontId="1" fillId="0" borderId="0" xfId="1" applyNumberFormat="1" applyFont="1" applyAlignment="1"/>
    <xf numFmtId="0" fontId="0" fillId="0" borderId="0" xfId="0" applyAlignment="1">
      <alignment horizontal="center"/>
    </xf>
    <xf numFmtId="44" fontId="2" fillId="0" borderId="0" xfId="1" applyFont="1" applyFill="1" applyAlignment="1"/>
    <xf numFmtId="164" fontId="4" fillId="0" borderId="0" xfId="1" applyNumberFormat="1" applyFont="1"/>
    <xf numFmtId="164" fontId="1" fillId="0" borderId="0" xfId="1" applyNumberFormat="1" applyFont="1"/>
    <xf numFmtId="164" fontId="2" fillId="0" borderId="0" xfId="1" applyNumberFormat="1" applyFont="1"/>
    <xf numFmtId="164" fontId="7" fillId="0" borderId="0" xfId="1" applyNumberFormat="1" applyFont="1"/>
    <xf numFmtId="164" fontId="3" fillId="0" borderId="0" xfId="1" applyNumberFormat="1" applyFont="1"/>
    <xf numFmtId="164" fontId="0" fillId="0" borderId="0" xfId="0" applyNumberFormat="1"/>
    <xf numFmtId="164" fontId="7" fillId="0" borderId="0" xfId="1" applyNumberFormat="1" applyFont="1" applyBorder="1"/>
    <xf numFmtId="164" fontId="3" fillId="0" borderId="0" xfId="1" applyNumberFormat="1" applyFont="1" applyBorder="1"/>
    <xf numFmtId="164" fontId="0" fillId="0" borderId="1" xfId="1" applyNumberFormat="1" applyFont="1" applyBorder="1"/>
    <xf numFmtId="164" fontId="0" fillId="0" borderId="0" xfId="0" applyNumberFormat="1" applyFont="1"/>
    <xf numFmtId="164" fontId="5" fillId="0" borderId="0" xfId="1" applyNumberFormat="1" applyFont="1"/>
    <xf numFmtId="164" fontId="3" fillId="0" borderId="0" xfId="0" applyNumberFormat="1" applyFont="1" applyAlignment="1"/>
    <xf numFmtId="164" fontId="3" fillId="0" borderId="0" xfId="1" applyNumberFormat="1" applyFont="1" applyAlignment="1"/>
    <xf numFmtId="164" fontId="2" fillId="0" borderId="0" xfId="0" applyNumberFormat="1" applyFont="1"/>
    <xf numFmtId="164" fontId="10" fillId="0" borderId="0" xfId="1" applyNumberFormat="1" applyFont="1" applyAlignment="1"/>
    <xf numFmtId="164" fontId="9" fillId="0" borderId="0" xfId="1" applyNumberFormat="1" applyFont="1" applyAlignment="1"/>
    <xf numFmtId="164" fontId="7" fillId="0" borderId="0" xfId="1" applyNumberFormat="1" applyFont="1" applyAlignment="1"/>
    <xf numFmtId="164" fontId="12" fillId="0" borderId="0" xfId="1" applyNumberFormat="1" applyFont="1" applyAlignment="1"/>
    <xf numFmtId="164" fontId="11" fillId="0" borderId="0" xfId="1" applyNumberFormat="1" applyFont="1" applyAlignment="1"/>
    <xf numFmtId="164" fontId="2" fillId="0" borderId="0" xfId="0" applyNumberFormat="1" applyFont="1" applyAlignment="1"/>
    <xf numFmtId="164" fontId="6" fillId="0" borderId="0" xfId="0" applyNumberFormat="1" applyFont="1" applyAlignment="1"/>
    <xf numFmtId="164" fontId="5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/>
    <xf numFmtId="164" fontId="5" fillId="0" borderId="0" xfId="1" applyNumberFormat="1" applyFont="1" applyAlignment="1"/>
    <xf numFmtId="164" fontId="13" fillId="0" borderId="0" xfId="1" applyNumberFormat="1" applyFont="1"/>
    <xf numFmtId="164" fontId="13" fillId="0" borderId="0" xfId="0" applyNumberFormat="1" applyFont="1"/>
    <xf numFmtId="164" fontId="8" fillId="0" borderId="0" xfId="0" applyNumberFormat="1" applyFont="1" applyAlignment="1"/>
    <xf numFmtId="164" fontId="8" fillId="0" borderId="0" xfId="1" applyNumberFormat="1" applyFont="1" applyAlignment="1"/>
    <xf numFmtId="164" fontId="2" fillId="0" borderId="0" xfId="1" applyNumberFormat="1" applyFont="1" applyFill="1" applyAlignment="1"/>
    <xf numFmtId="164" fontId="2" fillId="0" borderId="0" xfId="1" applyNumberFormat="1" applyFont="1" applyFill="1"/>
    <xf numFmtId="164" fontId="10" fillId="0" borderId="0" xfId="1" applyNumberFormat="1" applyFont="1" applyFill="1" applyAlignment="1"/>
    <xf numFmtId="164" fontId="0" fillId="0" borderId="0" xfId="0" applyNumberFormat="1" applyFont="1" applyFill="1"/>
    <xf numFmtId="164" fontId="9" fillId="0" borderId="0" xfId="1" applyNumberFormat="1" applyFont="1" applyFill="1" applyAlignment="1"/>
    <xf numFmtId="164" fontId="4" fillId="0" borderId="0" xfId="1" applyNumberFormat="1" applyFont="1" applyFill="1"/>
    <xf numFmtId="164" fontId="7" fillId="0" borderId="0" xfId="1" applyNumberFormat="1" applyFont="1" applyFill="1" applyAlignment="1"/>
    <xf numFmtId="164" fontId="14" fillId="0" borderId="0" xfId="1" applyNumberFormat="1" applyFont="1" applyFill="1" applyAlignment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164" fontId="4" fillId="0" borderId="0" xfId="1" applyNumberFormat="1" applyFont="1" applyFill="1" applyAlignment="1"/>
    <xf numFmtId="164" fontId="7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164" fontId="3" fillId="0" borderId="0" xfId="1" applyNumberFormat="1" applyFont="1" applyFill="1"/>
    <xf numFmtId="164" fontId="9" fillId="0" borderId="0" xfId="1" applyNumberFormat="1" applyFont="1"/>
    <xf numFmtId="164" fontId="14" fillId="0" borderId="0" xfId="1" applyNumberFormat="1" applyFont="1"/>
    <xf numFmtId="164" fontId="0" fillId="2" borderId="0" xfId="1" applyNumberFormat="1" applyFont="1" applyFill="1"/>
    <xf numFmtId="164" fontId="4" fillId="0" borderId="0" xfId="1" applyNumberFormat="1" applyFont="1" applyBorder="1"/>
    <xf numFmtId="164" fontId="0" fillId="0" borderId="0" xfId="0" applyNumberFormat="1" applyFont="1" applyAlignment="1"/>
    <xf numFmtId="164" fontId="8" fillId="0" borderId="0" xfId="1" applyNumberFormat="1" applyFont="1"/>
    <xf numFmtId="164" fontId="4" fillId="0" borderId="0" xfId="0" applyNumberFormat="1" applyFont="1"/>
    <xf numFmtId="164" fontId="4" fillId="0" borderId="0" xfId="0" applyNumberFormat="1" applyFont="1" applyAlignment="1"/>
    <xf numFmtId="164" fontId="0" fillId="2" borderId="0" xfId="1" applyNumberFormat="1" applyFont="1" applyFill="1" applyAlignment="1"/>
    <xf numFmtId="164" fontId="1" fillId="2" borderId="0" xfId="1" applyNumberFormat="1" applyFont="1" applyFill="1" applyAlignment="1"/>
    <xf numFmtId="164" fontId="0" fillId="0" borderId="0" xfId="1" applyNumberFormat="1" applyFont="1" applyBorder="1"/>
    <xf numFmtId="164" fontId="3" fillId="0" borderId="0" xfId="0" applyNumberFormat="1" applyFont="1"/>
    <xf numFmtId="164" fontId="1" fillId="0" borderId="0" xfId="1" applyNumberFormat="1" applyFont="1" applyBorder="1"/>
    <xf numFmtId="164" fontId="4" fillId="0" borderId="0" xfId="1" applyNumberFormat="1" applyFont="1" applyFill="1" applyBorder="1"/>
    <xf numFmtId="164" fontId="1" fillId="0" borderId="0" xfId="1" applyNumberFormat="1" applyFont="1" applyFill="1" applyBorder="1"/>
    <xf numFmtId="164" fontId="4" fillId="2" borderId="0" xfId="1" applyNumberFormat="1" applyFont="1" applyFill="1" applyAlignment="1"/>
    <xf numFmtId="164" fontId="7" fillId="0" borderId="0" xfId="0" applyNumberFormat="1" applyFont="1"/>
    <xf numFmtId="164" fontId="18" fillId="0" borderId="0" xfId="1" applyNumberFormat="1" applyFont="1" applyAlignment="1"/>
    <xf numFmtId="164" fontId="4" fillId="2" borderId="0" xfId="1" applyNumberFormat="1" applyFont="1" applyFill="1"/>
    <xf numFmtId="164" fontId="0" fillId="2" borderId="1" xfId="1" applyNumberFormat="1" applyFont="1" applyFill="1" applyBorder="1"/>
    <xf numFmtId="164" fontId="8" fillId="0" borderId="0" xfId="0" applyNumberFormat="1" applyFont="1"/>
    <xf numFmtId="164" fontId="15" fillId="0" borderId="0" xfId="1" applyNumberFormat="1" applyFont="1" applyAlignment="1"/>
    <xf numFmtId="164" fontId="15" fillId="0" borderId="0" xfId="1" applyNumberFormat="1" applyFont="1"/>
    <xf numFmtId="44" fontId="1" fillId="0" borderId="0" xfId="1" applyFont="1" applyAlignment="1"/>
    <xf numFmtId="164" fontId="0" fillId="0" borderId="1" xfId="1" applyNumberFormat="1" applyFont="1" applyBorder="1" applyAlignment="1"/>
    <xf numFmtId="44" fontId="0" fillId="2" borderId="0" xfId="1" applyFont="1" applyFill="1" applyAlignment="1"/>
    <xf numFmtId="2" fontId="2" fillId="0" borderId="0" xfId="1" applyNumberFormat="1" applyFont="1" applyAlignment="1"/>
    <xf numFmtId="164" fontId="17" fillId="0" borderId="0" xfId="1" applyNumberFormat="1" applyFont="1"/>
    <xf numFmtId="0" fontId="0" fillId="0" borderId="0" xfId="0" applyAlignment="1">
      <alignment horizontal="center"/>
    </xf>
    <xf numFmtId="165" fontId="2" fillId="0" borderId="0" xfId="1" applyNumberFormat="1" applyFont="1" applyAlignment="1"/>
    <xf numFmtId="165" fontId="0" fillId="0" borderId="0" xfId="1" applyNumberFormat="1" applyFont="1" applyAlignment="1"/>
    <xf numFmtId="165" fontId="0" fillId="0" borderId="0" xfId="1" applyNumberFormat="1" applyFont="1"/>
    <xf numFmtId="165" fontId="4" fillId="0" borderId="0" xfId="1" applyNumberFormat="1" applyFont="1"/>
    <xf numFmtId="165" fontId="2" fillId="0" borderId="0" xfId="1" applyNumberFormat="1" applyFont="1"/>
    <xf numFmtId="165" fontId="4" fillId="0" borderId="0" xfId="1" applyNumberFormat="1" applyFont="1" applyAlignment="1"/>
    <xf numFmtId="164" fontId="0" fillId="0" borderId="1" xfId="0" applyNumberFormat="1" applyFont="1" applyBorder="1"/>
    <xf numFmtId="0" fontId="0" fillId="0" borderId="0" xfId="0" applyAlignment="1">
      <alignment horizontal="center" vertical="center"/>
    </xf>
    <xf numFmtId="2" fontId="2" fillId="0" borderId="0" xfId="0" applyNumberFormat="1" applyFont="1"/>
    <xf numFmtId="3" fontId="2" fillId="0" borderId="0" xfId="0" applyNumberFormat="1" applyFont="1"/>
    <xf numFmtId="164" fontId="10" fillId="0" borderId="0" xfId="1" applyNumberFormat="1" applyFont="1"/>
    <xf numFmtId="2" fontId="1" fillId="0" borderId="0" xfId="1" applyNumberFormat="1" applyFont="1"/>
    <xf numFmtId="2" fontId="1" fillId="0" borderId="0" xfId="1" applyNumberFormat="1" applyFont="1" applyAlignment="1"/>
    <xf numFmtId="164" fontId="4" fillId="0" borderId="0" xfId="0" applyNumberFormat="1" applyFont="1" applyFill="1"/>
    <xf numFmtId="164" fontId="2" fillId="0" borderId="0" xfId="0" applyNumberFormat="1" applyFont="1" applyFill="1"/>
    <xf numFmtId="164" fontId="7" fillId="0" borderId="0" xfId="0" applyNumberFormat="1" applyFont="1" applyFill="1"/>
    <xf numFmtId="0" fontId="1" fillId="0" borderId="0" xfId="0" applyFont="1" applyFill="1" applyAlignment="1"/>
    <xf numFmtId="44" fontId="1" fillId="0" borderId="0" xfId="1" applyFont="1" applyFill="1"/>
    <xf numFmtId="164" fontId="1" fillId="0" borderId="0" xfId="0" applyNumberFormat="1" applyFont="1" applyFill="1" applyAlignment="1"/>
    <xf numFmtId="164" fontId="1" fillId="0" borderId="0" xfId="0" applyNumberFormat="1" applyFont="1" applyFill="1"/>
    <xf numFmtId="164" fontId="1" fillId="2" borderId="0" xfId="1" applyNumberFormat="1" applyFont="1" applyFill="1"/>
    <xf numFmtId="2" fontId="0" fillId="0" borderId="0" xfId="1" applyNumberFormat="1" applyFont="1" applyFill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e Corcoran" id="{530B9F5D-472C-4341-93B7-CF1839B73370}" userId="fbb92c49f48c8e5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21" dT="2020-05-09T13:50:07.81" personId="{530B9F5D-472C-4341-93B7-CF1839B73370}" id="{7578E061-7709-442E-BFA1-A3805BEEBD78}">
    <text>As a percentage, is it that much?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8" dT="2020-05-02T14:50:21.16" personId="{530B9F5D-472C-4341-93B7-CF1839B73370}" id="{9F591D92-63C9-4873-8EFC-6BA6BE01860B}">
    <text>For some reason the budget document states 4,241,298</text>
  </threadedComment>
  <threadedComment ref="E63" dT="2020-05-02T14:54:29.83" personId="{530B9F5D-472C-4341-93B7-CF1839B73370}" id="{0D03B0DF-54F4-444E-A4EB-8DB1A786C199}">
    <text>Budget says 7,308,742 - again, off a few hundred and it's not accounted for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37" dT="2020-05-02T15:05:25.61" personId="{530B9F5D-472C-4341-93B7-CF1839B73370}" id="{B4E72CEB-258F-40DA-8FA5-383FEE21E6BF}">
    <text>Dog food! Haha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L1" dT="2020-05-02T21:57:49.17" personId="{530B9F5D-472C-4341-93B7-CF1839B73370}" id="{314BA848-0A45-453A-B515-CC4FDF69CCC8}">
    <text>Many of these are split between the General Fund, shown here, and the Water and Sewer Fund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Relationship Id="rId4" Type="http://schemas.microsoft.com/office/2017/10/relationships/threadedComment" Target="../threadedComments/threadedComment2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0.bin"/><Relationship Id="rId4" Type="http://schemas.microsoft.com/office/2017/10/relationships/threadedComment" Target="../threadedComments/threadedComment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5.bin"/><Relationship Id="rId4" Type="http://schemas.microsoft.com/office/2017/10/relationships/threadedComment" Target="../threadedComments/threadedComment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56C66-1DE0-4CAC-B05F-D2765D1F7480}">
  <sheetPr>
    <tabColor theme="7" tint="0.59999389629810485"/>
  </sheetPr>
  <dimension ref="A1:N139"/>
  <sheetViews>
    <sheetView zoomScale="70" zoomScaleNormal="70" workbookViewId="0">
      <pane ySplit="3" topLeftCell="A31" activePane="bottomLeft" state="frozen"/>
      <selection pane="bottomLeft" activeCell="G48" sqref="G48"/>
    </sheetView>
  </sheetViews>
  <sheetFormatPr defaultRowHeight="14.4" x14ac:dyDescent="0.3"/>
  <cols>
    <col min="1" max="1" width="32.33203125" bestFit="1" customWidth="1"/>
    <col min="2" max="2" width="18.33203125" customWidth="1"/>
    <col min="3" max="3" width="19.88671875" customWidth="1"/>
    <col min="4" max="4" width="17.33203125" customWidth="1"/>
    <col min="5" max="5" width="19" customWidth="1"/>
    <col min="6" max="7" width="17.33203125" bestFit="1" customWidth="1"/>
    <col min="8" max="8" width="16.5546875" bestFit="1" customWidth="1"/>
    <col min="9" max="10" width="18.6640625" bestFit="1" customWidth="1"/>
    <col min="12" max="12" width="18.6640625" bestFit="1" customWidth="1"/>
    <col min="13" max="13" width="17.6640625" bestFit="1" customWidth="1"/>
    <col min="14" max="14" width="15" bestFit="1" customWidth="1"/>
  </cols>
  <sheetData>
    <row r="1" spans="1:14" x14ac:dyDescent="0.3">
      <c r="H1" s="175" t="s">
        <v>32</v>
      </c>
      <c r="I1" s="175"/>
      <c r="J1" s="175"/>
      <c r="K1" s="175"/>
      <c r="L1" s="175"/>
      <c r="M1" s="175"/>
    </row>
    <row r="2" spans="1:14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 t="s">
        <v>1</v>
      </c>
      <c r="I2" s="174"/>
      <c r="J2" s="174"/>
      <c r="K2" s="174" t="s">
        <v>5</v>
      </c>
      <c r="L2" s="174"/>
      <c r="M2" s="174"/>
      <c r="N2" t="s">
        <v>670</v>
      </c>
    </row>
    <row r="3" spans="1:14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4</v>
      </c>
      <c r="K3" t="s">
        <v>2</v>
      </c>
      <c r="L3" t="s">
        <v>3</v>
      </c>
      <c r="M3" t="s">
        <v>4</v>
      </c>
      <c r="N3" t="s">
        <v>3</v>
      </c>
    </row>
    <row r="4" spans="1:14" x14ac:dyDescent="0.3">
      <c r="H4" s="174" t="s">
        <v>0</v>
      </c>
      <c r="I4" s="174"/>
      <c r="J4" s="174"/>
      <c r="K4" s="174"/>
      <c r="L4" s="174"/>
    </row>
    <row r="5" spans="1:14" x14ac:dyDescent="0.3">
      <c r="A5" s="1" t="s">
        <v>6</v>
      </c>
      <c r="B5" s="1"/>
      <c r="C5" s="1"/>
      <c r="D5" s="1"/>
      <c r="E5" s="1"/>
      <c r="F5" s="1"/>
      <c r="G5" s="1"/>
    </row>
    <row r="6" spans="1:14" x14ac:dyDescent="0.3">
      <c r="A6" s="1" t="s">
        <v>7</v>
      </c>
      <c r="B6" s="1"/>
      <c r="C6" s="1"/>
      <c r="D6" s="1"/>
      <c r="E6" s="1"/>
      <c r="F6" s="1"/>
      <c r="G6" s="1"/>
    </row>
    <row r="7" spans="1:14" x14ac:dyDescent="0.3">
      <c r="A7" t="s">
        <v>8</v>
      </c>
      <c r="B7" s="75">
        <v>19303680</v>
      </c>
      <c r="C7" s="3"/>
      <c r="D7" s="75">
        <v>20824477</v>
      </c>
      <c r="E7" s="75">
        <v>20128512</v>
      </c>
      <c r="F7" s="75">
        <v>22461755</v>
      </c>
      <c r="G7" s="75">
        <v>21505201</v>
      </c>
      <c r="H7" s="75">
        <v>24517518</v>
      </c>
      <c r="I7" s="75">
        <v>22894708</v>
      </c>
      <c r="J7" s="75">
        <v>24517518</v>
      </c>
      <c r="K7" s="3"/>
      <c r="L7" s="75">
        <v>26797078</v>
      </c>
      <c r="M7" s="75">
        <v>32519593</v>
      </c>
      <c r="N7" s="75">
        <v>31805177</v>
      </c>
    </row>
    <row r="8" spans="1:14" x14ac:dyDescent="0.3">
      <c r="A8" t="s">
        <v>9</v>
      </c>
      <c r="B8" s="75">
        <v>14775778</v>
      </c>
      <c r="C8" s="3"/>
      <c r="D8" s="75">
        <v>15730982</v>
      </c>
      <c r="E8" s="75">
        <v>16068665</v>
      </c>
      <c r="F8" s="75">
        <v>16817669</v>
      </c>
      <c r="G8" s="75">
        <v>15279379</v>
      </c>
      <c r="H8" s="75">
        <v>20165096</v>
      </c>
      <c r="I8" s="75">
        <v>17736813</v>
      </c>
      <c r="J8" s="75">
        <v>20165096</v>
      </c>
      <c r="K8" s="3"/>
      <c r="L8" s="75">
        <v>15627779</v>
      </c>
      <c r="M8" s="75">
        <v>20658826</v>
      </c>
      <c r="N8" s="75">
        <v>22007972</v>
      </c>
    </row>
    <row r="9" spans="1:14" x14ac:dyDescent="0.3">
      <c r="A9" t="s">
        <v>10</v>
      </c>
      <c r="B9" s="75">
        <v>4181431</v>
      </c>
      <c r="C9" s="3"/>
      <c r="D9" s="75">
        <v>4098185</v>
      </c>
      <c r="E9" s="75">
        <v>3752585</v>
      </c>
      <c r="F9" s="75">
        <v>4046054</v>
      </c>
      <c r="G9" s="75">
        <v>3969518</v>
      </c>
      <c r="H9" s="75">
        <v>4122028</v>
      </c>
      <c r="I9" s="75">
        <v>4133607</v>
      </c>
      <c r="J9" s="75">
        <v>4122028</v>
      </c>
      <c r="K9" s="3"/>
      <c r="L9" s="75">
        <v>3935818</v>
      </c>
      <c r="M9" s="75">
        <v>3836292</v>
      </c>
      <c r="N9" s="75">
        <v>3995972</v>
      </c>
    </row>
    <row r="10" spans="1:14" x14ac:dyDescent="0.3">
      <c r="A10" t="s">
        <v>11</v>
      </c>
      <c r="B10" s="75">
        <v>2234405</v>
      </c>
      <c r="C10" s="3"/>
      <c r="D10" s="75">
        <v>3023281</v>
      </c>
      <c r="E10" s="75">
        <v>1923748</v>
      </c>
      <c r="F10" s="75">
        <v>2829453</v>
      </c>
      <c r="G10" s="75">
        <v>2427599</v>
      </c>
      <c r="H10" s="75">
        <v>3227438</v>
      </c>
      <c r="I10" s="75">
        <v>2763449</v>
      </c>
      <c r="J10" s="75">
        <v>3227438</v>
      </c>
      <c r="K10" s="3"/>
      <c r="L10" s="75">
        <v>2536065</v>
      </c>
      <c r="M10" s="75">
        <v>3069357</v>
      </c>
      <c r="N10" s="75">
        <v>2071068</v>
      </c>
    </row>
    <row r="11" spans="1:14" x14ac:dyDescent="0.3">
      <c r="A11" t="s">
        <v>12</v>
      </c>
      <c r="B11" s="75">
        <v>167815</v>
      </c>
      <c r="C11" s="3"/>
      <c r="D11" s="75">
        <v>107470</v>
      </c>
      <c r="E11" s="75">
        <v>258550</v>
      </c>
      <c r="F11" s="75">
        <v>196309</v>
      </c>
      <c r="G11" s="75">
        <v>99427</v>
      </c>
      <c r="H11" s="75">
        <v>165207</v>
      </c>
      <c r="I11" s="75">
        <v>144116</v>
      </c>
      <c r="J11" s="75">
        <v>165207</v>
      </c>
      <c r="K11" s="3"/>
      <c r="L11" s="75">
        <v>194375</v>
      </c>
      <c r="M11" s="75">
        <v>220876</v>
      </c>
      <c r="N11" s="75">
        <v>319989</v>
      </c>
    </row>
    <row r="12" spans="1:14" x14ac:dyDescent="0.3">
      <c r="A12" t="s">
        <v>13</v>
      </c>
      <c r="B12" s="75">
        <v>3061378</v>
      </c>
      <c r="C12" s="3"/>
      <c r="D12" s="75">
        <v>3372582</v>
      </c>
      <c r="E12" s="75">
        <v>1798855</v>
      </c>
      <c r="F12" s="75">
        <v>6800356</v>
      </c>
      <c r="G12" s="75">
        <v>4680020</v>
      </c>
      <c r="H12" s="75">
        <v>8435077</v>
      </c>
      <c r="I12" s="75">
        <v>8543819</v>
      </c>
      <c r="J12" s="75">
        <v>8435079</v>
      </c>
      <c r="K12" s="3"/>
      <c r="L12" s="75">
        <v>10982512</v>
      </c>
      <c r="M12" s="75">
        <v>11115818</v>
      </c>
      <c r="N12" s="75">
        <v>14216187</v>
      </c>
    </row>
    <row r="13" spans="1:14" ht="16.2" x14ac:dyDescent="0.45">
      <c r="A13" s="2" t="s">
        <v>14</v>
      </c>
      <c r="B13" s="83">
        <v>7053132</v>
      </c>
      <c r="C13" s="4"/>
      <c r="D13" s="79">
        <v>7696653</v>
      </c>
      <c r="E13" s="79">
        <v>7192153</v>
      </c>
      <c r="F13" s="83">
        <v>8365227</v>
      </c>
      <c r="G13" s="79">
        <v>7495537</v>
      </c>
      <c r="H13" s="83">
        <v>10436410</v>
      </c>
      <c r="I13" s="83">
        <v>8846533</v>
      </c>
      <c r="J13" s="83">
        <v>10436411</v>
      </c>
      <c r="K13" s="4"/>
      <c r="L13" s="83">
        <v>11086909</v>
      </c>
      <c r="M13" s="83">
        <v>12494983</v>
      </c>
      <c r="N13" s="79">
        <v>12837924</v>
      </c>
    </row>
    <row r="14" spans="1:14" x14ac:dyDescent="0.3">
      <c r="A14" t="s">
        <v>15</v>
      </c>
      <c r="B14" s="75">
        <f>SUM(B7:B13)</f>
        <v>50777619</v>
      </c>
      <c r="C14" s="3"/>
      <c r="D14" s="75">
        <f>SUM(D7:D13)</f>
        <v>54853630</v>
      </c>
      <c r="E14" s="75">
        <f>SUM(E7:E13)</f>
        <v>51123068</v>
      </c>
      <c r="F14" s="75">
        <v>61516823</v>
      </c>
      <c r="G14" s="75">
        <f>SUM(G7:G13)</f>
        <v>55456681</v>
      </c>
      <c r="H14" s="75">
        <f>SUM(H7:H13)</f>
        <v>71068774</v>
      </c>
      <c r="I14" s="75">
        <v>65062045</v>
      </c>
      <c r="J14" s="75">
        <v>71068777</v>
      </c>
      <c r="K14" s="3"/>
      <c r="L14" s="75">
        <v>71160537</v>
      </c>
      <c r="M14" s="75">
        <f>SUM(M7:M13)</f>
        <v>83915745</v>
      </c>
      <c r="N14" s="84">
        <f>SUM(N7:N13)</f>
        <v>87254289</v>
      </c>
    </row>
    <row r="15" spans="1:14" x14ac:dyDescent="0.3">
      <c r="B15" s="75"/>
      <c r="C15" s="3"/>
      <c r="D15" s="75"/>
      <c r="E15" s="75"/>
      <c r="F15" s="84"/>
      <c r="G15" s="75"/>
      <c r="H15" s="84"/>
      <c r="I15" s="84"/>
      <c r="J15" s="84"/>
      <c r="L15" s="84"/>
      <c r="M15" s="84"/>
      <c r="N15" s="84"/>
    </row>
    <row r="16" spans="1:14" x14ac:dyDescent="0.3">
      <c r="A16" s="1" t="s">
        <v>17</v>
      </c>
      <c r="B16" s="81"/>
      <c r="C16" s="15"/>
      <c r="D16" s="75"/>
      <c r="E16" s="75"/>
      <c r="F16" s="84"/>
      <c r="G16" s="75"/>
      <c r="H16" s="84"/>
      <c r="I16" s="84"/>
      <c r="J16" s="84"/>
      <c r="L16" s="84"/>
      <c r="M16" s="84"/>
      <c r="N16" s="84"/>
    </row>
    <row r="17" spans="1:14" x14ac:dyDescent="0.3">
      <c r="A17" s="5" t="s">
        <v>18</v>
      </c>
      <c r="B17" s="75">
        <v>2381452</v>
      </c>
      <c r="C17" s="3"/>
      <c r="D17" s="75">
        <v>2653198</v>
      </c>
      <c r="E17" s="75">
        <f>2578104</f>
        <v>2578104</v>
      </c>
      <c r="F17" s="75">
        <v>2793966</v>
      </c>
      <c r="G17" s="75">
        <v>2724936</v>
      </c>
      <c r="H17" s="75">
        <v>3083197</v>
      </c>
      <c r="I17" s="75">
        <v>3082101</v>
      </c>
      <c r="J17" s="75">
        <v>3083197</v>
      </c>
      <c r="K17" s="3"/>
      <c r="L17" s="75">
        <v>3178487</v>
      </c>
      <c r="M17" s="84">
        <v>3191846</v>
      </c>
      <c r="N17" s="84">
        <v>3314375</v>
      </c>
    </row>
    <row r="18" spans="1:14" x14ac:dyDescent="0.3">
      <c r="A18" s="5" t="s">
        <v>19</v>
      </c>
      <c r="B18" s="75">
        <v>470634</v>
      </c>
      <c r="C18" s="3"/>
      <c r="D18" s="75">
        <v>519757</v>
      </c>
      <c r="E18" s="75">
        <v>474720</v>
      </c>
      <c r="F18" s="75">
        <v>513796</v>
      </c>
      <c r="G18" s="75">
        <v>509552</v>
      </c>
      <c r="H18" s="75">
        <v>469325</v>
      </c>
      <c r="I18" s="75">
        <v>466213</v>
      </c>
      <c r="J18" s="75">
        <v>469325</v>
      </c>
      <c r="K18" s="3"/>
      <c r="L18" s="75">
        <v>508913</v>
      </c>
      <c r="M18" s="84">
        <v>512282</v>
      </c>
      <c r="N18" s="84">
        <v>526341</v>
      </c>
    </row>
    <row r="19" spans="1:14" ht="16.2" x14ac:dyDescent="0.45">
      <c r="A19" s="5" t="s">
        <v>20</v>
      </c>
      <c r="B19" s="79">
        <v>173134</v>
      </c>
      <c r="C19" s="3"/>
      <c r="D19" s="79">
        <v>114853</v>
      </c>
      <c r="E19" s="79">
        <v>110940</v>
      </c>
      <c r="F19" s="79">
        <v>127181</v>
      </c>
      <c r="G19" s="79">
        <v>126180</v>
      </c>
      <c r="H19" s="79">
        <v>119571</v>
      </c>
      <c r="I19" s="79">
        <v>118992</v>
      </c>
      <c r="J19" s="79">
        <v>119571</v>
      </c>
      <c r="K19" s="6"/>
      <c r="L19" s="79">
        <v>119296</v>
      </c>
      <c r="M19" s="129">
        <v>119729</v>
      </c>
      <c r="N19" s="129">
        <v>119259</v>
      </c>
    </row>
    <row r="20" spans="1:14" x14ac:dyDescent="0.3">
      <c r="A20" s="1" t="s">
        <v>21</v>
      </c>
      <c r="B20" s="80">
        <f>SUM(B17:B19)</f>
        <v>3025220</v>
      </c>
      <c r="C20" s="15"/>
      <c r="D20" s="75">
        <v>3287808</v>
      </c>
      <c r="E20" s="75">
        <f>SUM(E17:E19)</f>
        <v>3163764</v>
      </c>
      <c r="F20" s="75">
        <v>3434943</v>
      </c>
      <c r="G20" s="75">
        <f>SUM(G17:G19)</f>
        <v>3360668</v>
      </c>
      <c r="H20" s="75">
        <f>SUM(H17:H19)</f>
        <v>3672093</v>
      </c>
      <c r="I20" s="75">
        <v>3667306</v>
      </c>
      <c r="J20" s="75">
        <v>3672093</v>
      </c>
      <c r="K20" s="3"/>
      <c r="L20" s="75">
        <v>3806696</v>
      </c>
      <c r="M20" s="84">
        <v>3823857</v>
      </c>
      <c r="N20" s="84">
        <f>SUM(N17:N19)</f>
        <v>3959975</v>
      </c>
    </row>
    <row r="21" spans="1:14" x14ac:dyDescent="0.3">
      <c r="B21" s="75"/>
      <c r="C21" s="3"/>
      <c r="D21" s="75"/>
      <c r="E21" s="75"/>
      <c r="F21" s="75"/>
      <c r="G21" s="75"/>
      <c r="H21" s="75"/>
      <c r="I21" s="75"/>
      <c r="J21" s="75"/>
      <c r="K21" s="3"/>
      <c r="L21" s="75"/>
      <c r="M21" s="84"/>
      <c r="N21" s="84"/>
    </row>
    <row r="22" spans="1:14" ht="16.2" x14ac:dyDescent="0.45">
      <c r="A22" s="1" t="s">
        <v>22</v>
      </c>
      <c r="B22" s="82">
        <f>SUM(B14,B20)</f>
        <v>53802839</v>
      </c>
      <c r="C22" s="15"/>
      <c r="D22" s="82">
        <f>SUM(D14,D20)</f>
        <v>58141438</v>
      </c>
      <c r="E22" s="82">
        <f>SUM(E14,E20)</f>
        <v>54286832</v>
      </c>
      <c r="F22" s="85">
        <v>64951766</v>
      </c>
      <c r="G22" s="82">
        <f>SUM(G20+G14)</f>
        <v>58817349</v>
      </c>
      <c r="H22" s="85">
        <f>SUM(H20,H14)</f>
        <v>74740867</v>
      </c>
      <c r="I22" s="85">
        <v>68729351</v>
      </c>
      <c r="J22" s="85">
        <v>74740870</v>
      </c>
      <c r="K22" s="7"/>
      <c r="L22" s="85">
        <v>74967233</v>
      </c>
      <c r="M22" s="139">
        <f>SUM(M14,M20)</f>
        <v>87739602</v>
      </c>
      <c r="N22" s="139">
        <v>91214264</v>
      </c>
    </row>
    <row r="23" spans="1:14" x14ac:dyDescent="0.3">
      <c r="B23" s="3"/>
      <c r="C23" s="3"/>
      <c r="D23" s="3"/>
      <c r="E23" s="75"/>
      <c r="G23" s="3"/>
      <c r="H23" s="84"/>
      <c r="M23" s="84"/>
      <c r="N23" s="84"/>
    </row>
    <row r="24" spans="1:14" x14ac:dyDescent="0.3">
      <c r="A24" s="1" t="s">
        <v>23</v>
      </c>
      <c r="B24" s="15"/>
      <c r="C24" s="15"/>
      <c r="D24" s="3"/>
      <c r="E24" s="75"/>
      <c r="G24" s="3"/>
      <c r="H24" s="84"/>
      <c r="M24" s="84"/>
      <c r="N24" s="84"/>
    </row>
    <row r="25" spans="1:14" x14ac:dyDescent="0.3">
      <c r="A25" s="1" t="s">
        <v>7</v>
      </c>
      <c r="B25" s="15"/>
      <c r="C25" s="15"/>
      <c r="D25" s="3"/>
      <c r="E25" s="75"/>
      <c r="G25" s="3"/>
      <c r="H25" s="84"/>
      <c r="M25" s="84"/>
      <c r="N25" s="84"/>
    </row>
    <row r="26" spans="1:14" x14ac:dyDescent="0.3">
      <c r="A26" t="s">
        <v>8</v>
      </c>
      <c r="B26" s="75">
        <v>120780521</v>
      </c>
      <c r="C26" s="3"/>
      <c r="D26" s="75">
        <v>126607546</v>
      </c>
      <c r="E26" s="75">
        <v>123442420</v>
      </c>
      <c r="F26" s="75">
        <v>131340062</v>
      </c>
      <c r="G26" s="75">
        <v>130011025</v>
      </c>
      <c r="H26" s="75">
        <v>142490862</v>
      </c>
      <c r="I26" s="75">
        <v>137886387</v>
      </c>
      <c r="J26" s="75">
        <v>138689657</v>
      </c>
      <c r="K26" s="3"/>
      <c r="L26" s="75">
        <v>144432237</v>
      </c>
      <c r="M26" s="84">
        <v>136369898</v>
      </c>
      <c r="N26" s="84">
        <v>130571649</v>
      </c>
    </row>
    <row r="27" spans="1:14" x14ac:dyDescent="0.3">
      <c r="A27" t="s">
        <v>9</v>
      </c>
      <c r="B27" s="75">
        <v>63997707</v>
      </c>
      <c r="C27" s="3"/>
      <c r="D27" s="75">
        <v>69001820</v>
      </c>
      <c r="E27" s="75">
        <v>71891240</v>
      </c>
      <c r="F27" s="75">
        <v>79185647</v>
      </c>
      <c r="G27" s="75">
        <v>77075476</v>
      </c>
      <c r="H27" s="75">
        <v>81268455</v>
      </c>
      <c r="I27" s="75">
        <v>81783306</v>
      </c>
      <c r="J27" s="75">
        <v>77706675</v>
      </c>
      <c r="K27" s="3"/>
      <c r="L27" s="75">
        <v>87832549</v>
      </c>
      <c r="M27" s="84">
        <v>84758972</v>
      </c>
      <c r="N27" s="84">
        <v>86860878</v>
      </c>
    </row>
    <row r="28" spans="1:14" x14ac:dyDescent="0.3">
      <c r="A28" t="s">
        <v>10</v>
      </c>
      <c r="B28" s="75">
        <v>13444613</v>
      </c>
      <c r="C28" s="3"/>
      <c r="D28" s="75">
        <v>14737928</v>
      </c>
      <c r="E28" s="75">
        <v>14646524</v>
      </c>
      <c r="F28" s="75">
        <v>14902239</v>
      </c>
      <c r="G28" s="75">
        <v>14708492</v>
      </c>
      <c r="H28" s="75">
        <v>14985736</v>
      </c>
      <c r="I28" s="75">
        <v>14933660</v>
      </c>
      <c r="J28" s="75">
        <v>15087274</v>
      </c>
      <c r="K28" s="3"/>
      <c r="L28" s="75">
        <v>15293169</v>
      </c>
      <c r="M28" s="84">
        <v>15292315</v>
      </c>
      <c r="N28" s="84">
        <v>15521719</v>
      </c>
    </row>
    <row r="29" spans="1:14" x14ac:dyDescent="0.3">
      <c r="A29" t="s">
        <v>11</v>
      </c>
      <c r="B29" s="75">
        <v>6568539</v>
      </c>
      <c r="C29" s="3"/>
      <c r="D29" s="75">
        <v>6705290</v>
      </c>
      <c r="E29" s="75">
        <v>7020340</v>
      </c>
      <c r="F29" s="75">
        <v>6430160</v>
      </c>
      <c r="G29" s="75">
        <v>6864917</v>
      </c>
      <c r="H29" s="75">
        <v>6582706</v>
      </c>
      <c r="I29" s="75">
        <v>7054752</v>
      </c>
      <c r="J29" s="75">
        <v>6386070</v>
      </c>
      <c r="K29" s="3"/>
      <c r="L29" s="75">
        <v>6508310</v>
      </c>
      <c r="M29" s="84">
        <v>4149624</v>
      </c>
      <c r="N29" s="84">
        <v>1669832</v>
      </c>
    </row>
    <row r="30" spans="1:14" x14ac:dyDescent="0.3">
      <c r="A30" t="s">
        <v>12</v>
      </c>
      <c r="B30" s="75">
        <v>1999835</v>
      </c>
      <c r="C30" s="3"/>
      <c r="D30" s="75">
        <v>2217409</v>
      </c>
      <c r="E30" s="75">
        <v>2350591</v>
      </c>
      <c r="F30" s="75">
        <v>2195883</v>
      </c>
      <c r="G30" s="75">
        <v>2282588</v>
      </c>
      <c r="H30" s="75">
        <v>2251765</v>
      </c>
      <c r="I30" s="75">
        <v>2361577</v>
      </c>
      <c r="J30" s="75">
        <v>2308515</v>
      </c>
      <c r="K30" s="3"/>
      <c r="L30" s="75">
        <v>2296800</v>
      </c>
      <c r="M30" s="84">
        <v>2594737</v>
      </c>
      <c r="N30" s="84">
        <v>2336534</v>
      </c>
    </row>
    <row r="31" spans="1:14" x14ac:dyDescent="0.3">
      <c r="A31" t="s">
        <v>13</v>
      </c>
      <c r="B31" s="75">
        <v>14715815</v>
      </c>
      <c r="C31" s="3"/>
      <c r="D31" s="75">
        <v>16656528</v>
      </c>
      <c r="E31" s="75">
        <v>16095598</v>
      </c>
      <c r="F31" s="75">
        <v>17065019</v>
      </c>
      <c r="G31" s="75">
        <v>16811160</v>
      </c>
      <c r="H31" s="84">
        <v>16571790</v>
      </c>
      <c r="I31" s="75">
        <v>17333058</v>
      </c>
      <c r="J31" s="75">
        <v>17486135</v>
      </c>
      <c r="L31" s="75">
        <v>19370077</v>
      </c>
      <c r="M31" s="84">
        <v>19135818</v>
      </c>
      <c r="N31" s="84">
        <v>19441702</v>
      </c>
    </row>
    <row r="32" spans="1:14" ht="16.2" x14ac:dyDescent="0.45">
      <c r="A32" t="s">
        <v>14</v>
      </c>
      <c r="B32" s="79">
        <v>34065207</v>
      </c>
      <c r="C32" s="3"/>
      <c r="D32" s="79">
        <v>12125263</v>
      </c>
      <c r="E32" s="79">
        <v>13218660</v>
      </c>
      <c r="F32" s="79">
        <v>21456138</v>
      </c>
      <c r="G32" s="79">
        <v>14972713</v>
      </c>
      <c r="H32" s="129">
        <v>32002255</v>
      </c>
      <c r="I32" s="79">
        <v>16998379</v>
      </c>
      <c r="J32" s="79">
        <v>17712733</v>
      </c>
      <c r="K32" s="8"/>
      <c r="L32" s="79">
        <v>18550844</v>
      </c>
      <c r="M32" s="129">
        <v>19098628</v>
      </c>
      <c r="N32" s="129">
        <v>20040607</v>
      </c>
    </row>
    <row r="33" spans="1:14" x14ac:dyDescent="0.3">
      <c r="A33" s="1" t="s">
        <v>15</v>
      </c>
      <c r="B33" s="80">
        <f>SUM(B26:B32)</f>
        <v>255572237</v>
      </c>
      <c r="C33" s="15"/>
      <c r="D33" s="75">
        <f>SUM(D26:D32)</f>
        <v>248051784</v>
      </c>
      <c r="E33" s="75">
        <f>SUM(E26:E32)</f>
        <v>248665373</v>
      </c>
      <c r="F33" s="75">
        <v>272575148</v>
      </c>
      <c r="G33" s="75">
        <f>SUM(G26:G32)</f>
        <v>262726371</v>
      </c>
      <c r="H33" s="84">
        <f>SUM(H26:H32)</f>
        <v>296153569</v>
      </c>
      <c r="I33" s="75">
        <v>278351118</v>
      </c>
      <c r="J33" s="75">
        <v>275377059</v>
      </c>
      <c r="L33" s="75">
        <v>294283985</v>
      </c>
      <c r="M33" s="84">
        <f>SUM(M26:M32)</f>
        <v>281399992</v>
      </c>
      <c r="N33" s="84">
        <f>SUM(N26:N32)</f>
        <v>276442921</v>
      </c>
    </row>
    <row r="34" spans="1:14" x14ac:dyDescent="0.3">
      <c r="B34" s="3"/>
      <c r="C34" s="3"/>
      <c r="D34" s="75"/>
      <c r="E34" s="75"/>
      <c r="F34" s="84"/>
      <c r="G34" s="75"/>
      <c r="H34" s="84"/>
      <c r="I34" s="84"/>
      <c r="J34" s="84"/>
      <c r="L34" s="84"/>
      <c r="M34" s="84"/>
      <c r="N34" s="84"/>
    </row>
    <row r="35" spans="1:14" x14ac:dyDescent="0.3">
      <c r="A35" s="1" t="s">
        <v>17</v>
      </c>
      <c r="B35" s="15"/>
      <c r="C35" s="15"/>
      <c r="D35" s="75"/>
      <c r="E35" s="75"/>
      <c r="F35" s="84"/>
      <c r="G35" s="75"/>
      <c r="H35" s="84"/>
      <c r="I35" s="84"/>
      <c r="J35" s="84"/>
      <c r="L35" s="84"/>
      <c r="M35" s="84"/>
      <c r="N35" s="84"/>
    </row>
    <row r="36" spans="1:14" x14ac:dyDescent="0.3">
      <c r="A36" t="s">
        <v>24</v>
      </c>
      <c r="B36" s="75">
        <v>29601023</v>
      </c>
      <c r="C36" s="3"/>
      <c r="D36" s="75">
        <v>33086081</v>
      </c>
      <c r="E36" s="75">
        <v>33283861</v>
      </c>
      <c r="F36" s="75">
        <v>36233634</v>
      </c>
      <c r="G36" s="75">
        <v>36179971</v>
      </c>
      <c r="H36" s="84">
        <v>38727007</v>
      </c>
      <c r="I36" s="75">
        <v>38709283</v>
      </c>
      <c r="J36" s="75">
        <v>38716176</v>
      </c>
      <c r="L36" s="75">
        <v>40424273</v>
      </c>
      <c r="M36" s="84">
        <v>40409825</v>
      </c>
      <c r="N36" s="84">
        <v>39574951</v>
      </c>
    </row>
    <row r="37" spans="1:14" x14ac:dyDescent="0.3">
      <c r="A37" s="5" t="s">
        <v>25</v>
      </c>
      <c r="B37" s="75">
        <v>5480020</v>
      </c>
      <c r="C37" s="3"/>
      <c r="D37" s="75">
        <v>5557024</v>
      </c>
      <c r="E37" s="75">
        <v>5557726</v>
      </c>
      <c r="F37" s="75">
        <v>5535622</v>
      </c>
      <c r="G37" s="75">
        <v>5533227</v>
      </c>
      <c r="H37" s="84">
        <v>6143845</v>
      </c>
      <c r="I37" s="75">
        <v>6140639</v>
      </c>
      <c r="J37" s="75">
        <v>6144170</v>
      </c>
      <c r="L37" s="75">
        <v>6340575</v>
      </c>
      <c r="M37" s="84">
        <v>6341743</v>
      </c>
      <c r="N37" s="84">
        <v>6708698</v>
      </c>
    </row>
    <row r="38" spans="1:14" ht="16.2" x14ac:dyDescent="0.45">
      <c r="A38" s="5" t="s">
        <v>26</v>
      </c>
      <c r="B38" s="79">
        <v>1270507</v>
      </c>
      <c r="C38" s="3"/>
      <c r="D38" s="79">
        <v>1505592</v>
      </c>
      <c r="E38" s="79">
        <v>1505658</v>
      </c>
      <c r="F38" s="79">
        <v>1409581</v>
      </c>
      <c r="G38" s="79">
        <v>1408937</v>
      </c>
      <c r="H38" s="129">
        <v>1428502</v>
      </c>
      <c r="I38" s="79">
        <v>142865</v>
      </c>
      <c r="J38" s="79">
        <v>1428590</v>
      </c>
      <c r="K38" s="8"/>
      <c r="L38" s="79">
        <v>1430497</v>
      </c>
      <c r="M38" s="129">
        <v>1430628</v>
      </c>
      <c r="N38" s="129">
        <v>1340728</v>
      </c>
    </row>
    <row r="39" spans="1:14" x14ac:dyDescent="0.3">
      <c r="A39" s="1" t="s">
        <v>21</v>
      </c>
      <c r="B39" s="80">
        <f>SUM(B36:B38)</f>
        <v>36351550</v>
      </c>
      <c r="C39" s="15"/>
      <c r="D39" s="75">
        <f>SUM(D36:D38)</f>
        <v>40148697</v>
      </c>
      <c r="E39" s="75">
        <f>SUM(E36:E38)</f>
        <v>40347245</v>
      </c>
      <c r="F39" s="75">
        <v>43178837</v>
      </c>
      <c r="G39" s="75">
        <f>SUM(G36:G38)</f>
        <v>43122135</v>
      </c>
      <c r="H39" s="84">
        <f>SUM(H36:H38)</f>
        <v>46299354</v>
      </c>
      <c r="I39" s="75">
        <v>46278787</v>
      </c>
      <c r="J39" s="75">
        <v>46288936</v>
      </c>
      <c r="L39" s="75">
        <v>48195345</v>
      </c>
      <c r="M39" s="84">
        <f>SUM(M36:M38)</f>
        <v>48182196</v>
      </c>
      <c r="N39" s="84">
        <f>SUM(N36:N38)</f>
        <v>47624377</v>
      </c>
    </row>
    <row r="40" spans="1:14" x14ac:dyDescent="0.3">
      <c r="B40" s="75"/>
      <c r="C40" s="3"/>
      <c r="D40" s="75"/>
      <c r="E40" s="75"/>
      <c r="F40" s="84"/>
      <c r="G40" s="75"/>
      <c r="H40" s="84"/>
      <c r="I40" s="84"/>
      <c r="J40" s="84"/>
      <c r="L40" s="84"/>
      <c r="M40" s="84"/>
      <c r="N40" s="84"/>
    </row>
    <row r="41" spans="1:14" x14ac:dyDescent="0.3">
      <c r="A41" s="1" t="s">
        <v>27</v>
      </c>
      <c r="B41" s="81">
        <f>SUM(B39,B33)</f>
        <v>291923787</v>
      </c>
      <c r="C41" s="15"/>
      <c r="D41" s="81">
        <v>288200481</v>
      </c>
      <c r="E41" s="81">
        <f>SUM(E33,E39)</f>
        <v>289012618</v>
      </c>
      <c r="F41" s="81">
        <v>315753985</v>
      </c>
      <c r="G41" s="81">
        <v>305848505</v>
      </c>
      <c r="H41" s="92">
        <v>342452923</v>
      </c>
      <c r="I41" s="81">
        <v>324629905</v>
      </c>
      <c r="J41" s="81">
        <v>321665995</v>
      </c>
      <c r="L41" s="81">
        <v>342479330</v>
      </c>
      <c r="M41" s="92">
        <v>329582188</v>
      </c>
      <c r="N41" s="92">
        <v>324067298</v>
      </c>
    </row>
    <row r="42" spans="1:14" x14ac:dyDescent="0.3">
      <c r="A42" s="1" t="s">
        <v>28</v>
      </c>
      <c r="B42" s="81">
        <v>-30412181</v>
      </c>
      <c r="C42" s="15"/>
      <c r="D42" s="81">
        <v>-32754479</v>
      </c>
      <c r="E42" s="81">
        <v>-33029425</v>
      </c>
      <c r="F42" s="81">
        <v>-33556797</v>
      </c>
      <c r="G42" s="81">
        <v>-33512332</v>
      </c>
      <c r="H42" s="92">
        <v>-33825439</v>
      </c>
      <c r="I42" s="81">
        <v>-34858796</v>
      </c>
      <c r="J42" s="81">
        <v>-34863078</v>
      </c>
      <c r="L42" s="81">
        <v>-37674808</v>
      </c>
      <c r="M42" s="92">
        <v>-37144951</v>
      </c>
      <c r="N42" s="92">
        <v>-37359193</v>
      </c>
    </row>
    <row r="43" spans="1:14" ht="16.2" x14ac:dyDescent="0.45">
      <c r="A43" s="1" t="s">
        <v>29</v>
      </c>
      <c r="B43" s="82">
        <v>261509606</v>
      </c>
      <c r="C43" s="15"/>
      <c r="D43" s="82">
        <v>255446002</v>
      </c>
      <c r="E43" s="82">
        <v>255983192</v>
      </c>
      <c r="F43" s="82">
        <v>282197188</v>
      </c>
      <c r="G43" s="82">
        <v>272336173</v>
      </c>
      <c r="H43" s="139">
        <v>308627484</v>
      </c>
      <c r="I43" s="82">
        <v>289771109</v>
      </c>
      <c r="J43" s="82">
        <v>286802917</v>
      </c>
      <c r="L43" s="82">
        <v>304804522</v>
      </c>
      <c r="M43" s="139">
        <v>292437237</v>
      </c>
      <c r="N43" s="139">
        <v>286708105</v>
      </c>
    </row>
    <row r="44" spans="1:14" x14ac:dyDescent="0.3">
      <c r="A44" s="1" t="s">
        <v>30</v>
      </c>
      <c r="B44" s="81">
        <f>SUM(B22,B43)</f>
        <v>315312445</v>
      </c>
      <c r="C44" s="15"/>
      <c r="D44" s="81">
        <v>313587440</v>
      </c>
      <c r="E44" s="81">
        <f>SUM(E43+E22)</f>
        <v>310270024</v>
      </c>
      <c r="F44" s="81">
        <v>347148954</v>
      </c>
      <c r="G44" s="81">
        <v>331153522</v>
      </c>
      <c r="H44" s="92">
        <f>SUM(H22+H43)</f>
        <v>383368351</v>
      </c>
      <c r="I44" s="15">
        <v>358500460</v>
      </c>
      <c r="J44" s="15">
        <v>361543787</v>
      </c>
      <c r="L44" s="81">
        <v>379771755</v>
      </c>
      <c r="M44" s="92">
        <f>SUM(M43+M22)</f>
        <v>380176839</v>
      </c>
      <c r="N44" s="92">
        <f>SUM(N43+N22)</f>
        <v>377922369</v>
      </c>
    </row>
    <row r="45" spans="1:14" x14ac:dyDescent="0.3">
      <c r="B45" s="3"/>
      <c r="C45" s="3"/>
      <c r="D45" s="75"/>
      <c r="E45" s="75"/>
      <c r="F45" s="84"/>
      <c r="G45" s="75"/>
      <c r="H45" s="84"/>
      <c r="L45" s="84"/>
      <c r="M45" s="84"/>
      <c r="N45" s="84"/>
    </row>
    <row r="46" spans="1:14" x14ac:dyDescent="0.3">
      <c r="A46" s="1" t="s">
        <v>33</v>
      </c>
      <c r="B46" s="15"/>
      <c r="C46" s="15"/>
      <c r="D46" s="75"/>
      <c r="E46" s="75"/>
      <c r="F46" s="84"/>
      <c r="G46" s="75"/>
      <c r="H46" s="84"/>
      <c r="L46" s="84"/>
      <c r="M46" s="84"/>
      <c r="N46" s="84"/>
    </row>
    <row r="47" spans="1:14" x14ac:dyDescent="0.3">
      <c r="A47" s="1" t="s">
        <v>7</v>
      </c>
      <c r="B47" s="15"/>
      <c r="C47" s="15"/>
      <c r="D47" s="75"/>
      <c r="E47" s="75"/>
      <c r="F47" s="84"/>
      <c r="G47" s="75"/>
      <c r="H47" s="84"/>
      <c r="L47" s="84"/>
      <c r="M47" s="84"/>
      <c r="N47" s="84"/>
    </row>
    <row r="48" spans="1:14" x14ac:dyDescent="0.3">
      <c r="A48" s="5" t="s">
        <v>8</v>
      </c>
      <c r="B48" s="75">
        <v>119259724</v>
      </c>
      <c r="C48" s="3"/>
      <c r="D48" s="75">
        <v>124970268</v>
      </c>
      <c r="E48" s="75">
        <v>123279216</v>
      </c>
      <c r="F48" s="75">
        <v>129284299</v>
      </c>
      <c r="G48" s="75">
        <v>129210166</v>
      </c>
      <c r="H48" s="75">
        <v>134488787</v>
      </c>
      <c r="I48" s="75">
        <v>136159899</v>
      </c>
      <c r="J48" s="75">
        <v>136410097</v>
      </c>
      <c r="K48" s="3"/>
      <c r="L48" s="75">
        <v>143581872</v>
      </c>
      <c r="M48" s="84">
        <v>137084314</v>
      </c>
      <c r="N48" s="84">
        <v>133953901</v>
      </c>
    </row>
    <row r="49" spans="1:14" x14ac:dyDescent="0.3">
      <c r="A49" s="5" t="s">
        <v>9</v>
      </c>
      <c r="B49" s="75">
        <v>63055118</v>
      </c>
      <c r="C49" s="3"/>
      <c r="D49" s="75">
        <v>67915133</v>
      </c>
      <c r="E49" s="75">
        <v>70510348</v>
      </c>
      <c r="F49" s="75">
        <v>75838220</v>
      </c>
      <c r="G49" s="75">
        <v>75009050</v>
      </c>
      <c r="H49" s="75">
        <v>80774725</v>
      </c>
      <c r="I49" s="75">
        <v>81430441</v>
      </c>
      <c r="J49" s="75">
        <v>82243992</v>
      </c>
      <c r="K49" s="3"/>
      <c r="L49" s="75">
        <v>85453557</v>
      </c>
      <c r="M49" s="84">
        <v>83409826</v>
      </c>
      <c r="N49" s="84">
        <v>86078834</v>
      </c>
    </row>
    <row r="50" spans="1:14" x14ac:dyDescent="0.3">
      <c r="A50" s="5" t="s">
        <v>34</v>
      </c>
      <c r="B50" s="75">
        <v>13527859</v>
      </c>
      <c r="C50" s="3"/>
      <c r="D50" s="75">
        <v>14790059</v>
      </c>
      <c r="E50" s="75">
        <v>14617334</v>
      </c>
      <c r="F50" s="75">
        <v>14826265</v>
      </c>
      <c r="G50" s="75">
        <v>14970413</v>
      </c>
      <c r="H50" s="84">
        <v>15271472</v>
      </c>
      <c r="I50" s="75">
        <v>15026707</v>
      </c>
      <c r="J50" s="75">
        <v>15273484</v>
      </c>
      <c r="K50" s="3"/>
      <c r="L50" s="75">
        <v>15121566</v>
      </c>
      <c r="M50" s="84">
        <v>15132635</v>
      </c>
      <c r="N50" s="84">
        <v>15517956</v>
      </c>
    </row>
    <row r="51" spans="1:14" x14ac:dyDescent="0.3">
      <c r="A51" s="5" t="s">
        <v>11</v>
      </c>
      <c r="B51" s="75">
        <v>5779663</v>
      </c>
      <c r="C51" s="3"/>
      <c r="D51" s="75">
        <v>6899118</v>
      </c>
      <c r="E51" s="75">
        <v>6821165</v>
      </c>
      <c r="F51" s="75">
        <v>6032175</v>
      </c>
      <c r="G51" s="75">
        <v>6591660</v>
      </c>
      <c r="H51" s="75">
        <v>6740787</v>
      </c>
      <c r="I51" s="75">
        <v>6652804</v>
      </c>
      <c r="J51" s="75">
        <v>7077443</v>
      </c>
      <c r="K51" s="3"/>
      <c r="L51" s="75">
        <v>6429939</v>
      </c>
      <c r="M51" s="84">
        <v>5147913</v>
      </c>
      <c r="N51" s="84">
        <v>2905583</v>
      </c>
    </row>
    <row r="52" spans="1:14" x14ac:dyDescent="0.3">
      <c r="A52" s="5" t="s">
        <v>12</v>
      </c>
      <c r="B52" s="75">
        <v>2060180</v>
      </c>
      <c r="C52" s="3"/>
      <c r="D52" s="75">
        <v>2128570</v>
      </c>
      <c r="E52" s="75">
        <v>2221300</v>
      </c>
      <c r="F52" s="75">
        <v>2226985</v>
      </c>
      <c r="G52" s="75">
        <v>2275125</v>
      </c>
      <c r="H52" s="75">
        <v>2196096</v>
      </c>
      <c r="I52" s="75">
        <v>2315098</v>
      </c>
      <c r="J52" s="75">
        <v>2279347</v>
      </c>
      <c r="K52" s="3"/>
      <c r="L52" s="75">
        <v>2316285</v>
      </c>
      <c r="M52" s="84">
        <v>2495624</v>
      </c>
      <c r="N52" s="84">
        <v>2308866</v>
      </c>
    </row>
    <row r="53" spans="1:14" x14ac:dyDescent="0.3">
      <c r="A53" s="5" t="s">
        <v>13</v>
      </c>
      <c r="B53" s="75">
        <v>14402611</v>
      </c>
      <c r="C53" s="3"/>
      <c r="D53" s="75">
        <v>13228754</v>
      </c>
      <c r="E53" s="75">
        <v>15999329</v>
      </c>
      <c r="F53" s="75">
        <v>15430296</v>
      </c>
      <c r="G53" s="75">
        <v>15949337</v>
      </c>
      <c r="H53" s="75">
        <v>13891049</v>
      </c>
      <c r="I53" s="75">
        <v>16305470</v>
      </c>
      <c r="J53" s="75">
        <v>14938702</v>
      </c>
      <c r="K53" s="3"/>
      <c r="L53" s="75">
        <v>17983685</v>
      </c>
      <c r="M53" s="84">
        <v>16035449</v>
      </c>
      <c r="N53" s="84">
        <v>18132361</v>
      </c>
    </row>
    <row r="54" spans="1:14" ht="16.2" x14ac:dyDescent="0.45">
      <c r="A54" s="5" t="s">
        <v>14</v>
      </c>
      <c r="B54" s="79">
        <v>33421683</v>
      </c>
      <c r="C54" s="3"/>
      <c r="D54" s="79">
        <v>11456690</v>
      </c>
      <c r="E54" s="79">
        <v>10532070</v>
      </c>
      <c r="F54" s="79">
        <v>19384954</v>
      </c>
      <c r="G54" s="79">
        <v>11659170</v>
      </c>
      <c r="H54" s="79">
        <v>29943682</v>
      </c>
      <c r="I54" s="79">
        <v>13739884</v>
      </c>
      <c r="J54" s="79">
        <v>17062235</v>
      </c>
      <c r="K54" s="3"/>
      <c r="L54" s="87">
        <v>17097654</v>
      </c>
      <c r="M54" s="129">
        <v>18755687</v>
      </c>
      <c r="N54" s="129">
        <v>18344318</v>
      </c>
    </row>
    <row r="55" spans="1:14" x14ac:dyDescent="0.3">
      <c r="A55" s="1" t="s">
        <v>15</v>
      </c>
      <c r="B55" s="80">
        <f>SUM(B48:B54)</f>
        <v>251506838</v>
      </c>
      <c r="C55" s="15"/>
      <c r="D55" s="75">
        <f>SUM(D48:D54)</f>
        <v>241388592</v>
      </c>
      <c r="E55" s="75">
        <f>SUM(E48:E54)</f>
        <v>243980762</v>
      </c>
      <c r="F55" s="75">
        <f>SUM(F48:F54)</f>
        <v>263023194</v>
      </c>
      <c r="G55" s="75">
        <v>255664921</v>
      </c>
      <c r="H55" s="75">
        <f>SUM(H48:H54)</f>
        <v>283306598</v>
      </c>
      <c r="I55" s="75">
        <f>SUM(I48:I54)</f>
        <v>271630303</v>
      </c>
      <c r="J55" s="75">
        <f>SUM(J48:J54)</f>
        <v>275285300</v>
      </c>
      <c r="K55" s="3"/>
      <c r="L55" s="75">
        <f>SUM(L48:L54)</f>
        <v>287984558</v>
      </c>
      <c r="M55" s="84">
        <f>SUM(M48:M54)</f>
        <v>278061448</v>
      </c>
      <c r="N55" s="84">
        <f>SUM(N48:N54)</f>
        <v>277241819</v>
      </c>
    </row>
    <row r="56" spans="1:14" x14ac:dyDescent="0.3">
      <c r="B56" s="75"/>
      <c r="C56" s="3"/>
      <c r="D56" s="75"/>
      <c r="E56" s="75"/>
      <c r="F56" s="75"/>
      <c r="G56" s="75"/>
      <c r="H56" s="75"/>
      <c r="I56" s="75"/>
      <c r="J56" s="75"/>
      <c r="K56" s="3"/>
      <c r="L56" s="75"/>
      <c r="M56" s="84"/>
      <c r="N56" s="84"/>
    </row>
    <row r="57" spans="1:14" x14ac:dyDescent="0.3">
      <c r="A57" s="1" t="s">
        <v>17</v>
      </c>
      <c r="B57" s="81"/>
      <c r="C57" s="15"/>
      <c r="D57" s="75"/>
      <c r="E57" s="75"/>
      <c r="F57" s="75"/>
      <c r="G57" s="75"/>
      <c r="H57" s="75"/>
      <c r="I57" s="75"/>
      <c r="J57" s="75"/>
      <c r="K57" s="3"/>
      <c r="L57" s="75"/>
      <c r="M57" s="84"/>
      <c r="N57" s="84"/>
    </row>
    <row r="58" spans="1:14" x14ac:dyDescent="0.3">
      <c r="A58" t="s">
        <v>18</v>
      </c>
      <c r="B58" s="75">
        <v>29329277</v>
      </c>
      <c r="C58" s="3"/>
      <c r="D58" s="75">
        <v>32945313</v>
      </c>
      <c r="E58" s="75">
        <v>33055983</v>
      </c>
      <c r="F58" s="75">
        <v>35944403</v>
      </c>
      <c r="G58" s="75">
        <v>35948188</v>
      </c>
      <c r="H58" s="75">
        <v>38618358</v>
      </c>
      <c r="I58" s="75">
        <v>38616886</v>
      </c>
      <c r="J58" s="75">
        <v>38620886</v>
      </c>
      <c r="K58" s="3"/>
      <c r="L58" s="75">
        <v>40287296</v>
      </c>
      <c r="M58" s="75">
        <v>40287296</v>
      </c>
      <c r="N58" s="84">
        <v>39456367</v>
      </c>
    </row>
    <row r="59" spans="1:14" x14ac:dyDescent="0.3">
      <c r="A59" t="s">
        <v>35</v>
      </c>
      <c r="B59" s="75">
        <v>5430897</v>
      </c>
      <c r="C59" s="3"/>
      <c r="D59" s="75">
        <v>5562985</v>
      </c>
      <c r="E59" s="75">
        <v>5564014</v>
      </c>
      <c r="F59" s="75">
        <v>5580093</v>
      </c>
      <c r="G59" s="75">
        <v>5583904</v>
      </c>
      <c r="H59" s="75">
        <v>6100888</v>
      </c>
      <c r="I59" s="75">
        <v>6104582</v>
      </c>
      <c r="J59" s="75">
        <v>6104582</v>
      </c>
      <c r="K59" s="3"/>
      <c r="L59" s="75">
        <v>6327684</v>
      </c>
      <c r="M59" s="75">
        <v>6327684</v>
      </c>
      <c r="N59" s="84">
        <v>6682958</v>
      </c>
    </row>
    <row r="60" spans="1:14" ht="16.2" x14ac:dyDescent="0.45">
      <c r="A60" t="s">
        <v>31</v>
      </c>
      <c r="B60" s="79">
        <v>1328788</v>
      </c>
      <c r="C60" s="3"/>
      <c r="D60" s="79">
        <v>1493264</v>
      </c>
      <c r="E60" s="79">
        <v>1493596</v>
      </c>
      <c r="F60" s="79">
        <v>1417191</v>
      </c>
      <c r="G60" s="79">
        <v>1418070</v>
      </c>
      <c r="H60" s="79">
        <v>1428344</v>
      </c>
      <c r="I60" s="79">
        <v>1428865</v>
      </c>
      <c r="J60" s="79">
        <v>1428865</v>
      </c>
      <c r="K60" s="3"/>
      <c r="L60" s="79">
        <v>1431098</v>
      </c>
      <c r="M60" s="79">
        <v>1431098</v>
      </c>
      <c r="N60" s="129">
        <v>1347675</v>
      </c>
    </row>
    <row r="61" spans="1:14" x14ac:dyDescent="0.3">
      <c r="A61" s="1" t="s">
        <v>21</v>
      </c>
      <c r="B61" s="80">
        <f>SUM(B58:B60)</f>
        <v>36088962</v>
      </c>
      <c r="C61" s="15"/>
      <c r="D61" s="75">
        <f>SUM(D58:D60)</f>
        <v>40001562</v>
      </c>
      <c r="E61" s="75">
        <f>SUM(E58:E60)</f>
        <v>40113593</v>
      </c>
      <c r="F61" s="75">
        <f>SUM(F58:F60)</f>
        <v>42941687</v>
      </c>
      <c r="G61" s="75">
        <f>SUM(G58:G60)</f>
        <v>42950162</v>
      </c>
      <c r="H61" s="75">
        <v>46147590</v>
      </c>
      <c r="I61" s="75">
        <f>SUM(I58:I60)</f>
        <v>46150333</v>
      </c>
      <c r="J61" s="75">
        <f>SUM(J58:J60)</f>
        <v>46154333</v>
      </c>
      <c r="K61" s="3"/>
      <c r="L61" s="75">
        <f>SUM(L58:L60)</f>
        <v>48046078</v>
      </c>
      <c r="M61" s="84">
        <f>SUM(M58:M60)</f>
        <v>48046078</v>
      </c>
      <c r="N61" s="84">
        <f>SUM(N58:N60)</f>
        <v>47487000</v>
      </c>
    </row>
    <row r="62" spans="1:14" x14ac:dyDescent="0.3">
      <c r="B62" s="75"/>
      <c r="C62" s="3"/>
      <c r="D62" s="75"/>
      <c r="E62" s="75"/>
      <c r="F62" s="75"/>
      <c r="G62" s="75"/>
      <c r="H62" s="75"/>
      <c r="I62" s="75"/>
      <c r="J62" s="75"/>
      <c r="K62" s="3"/>
      <c r="L62" s="75"/>
      <c r="M62" s="84"/>
      <c r="N62" s="84"/>
    </row>
    <row r="63" spans="1:14" ht="16.2" x14ac:dyDescent="0.45">
      <c r="A63" s="1" t="s">
        <v>36</v>
      </c>
      <c r="B63" s="82">
        <v>287595801</v>
      </c>
      <c r="C63" s="15"/>
      <c r="D63" s="82">
        <v>281390154</v>
      </c>
      <c r="E63" s="82">
        <v>284094355</v>
      </c>
      <c r="F63" s="82">
        <f>SUM(F55,F61)</f>
        <v>305964881</v>
      </c>
      <c r="G63" s="82">
        <v>298615083</v>
      </c>
      <c r="H63" s="82">
        <v>329454188</v>
      </c>
      <c r="I63" s="81">
        <f t="shared" ref="I63:J63" si="0">SUM(I55,I61)</f>
        <v>317780636</v>
      </c>
      <c r="J63" s="81">
        <f t="shared" si="0"/>
        <v>321439633</v>
      </c>
      <c r="K63" s="3"/>
      <c r="L63" s="81">
        <f>SUM(L55,L61)</f>
        <v>336030636</v>
      </c>
      <c r="M63" s="92">
        <v>326107526</v>
      </c>
      <c r="N63" s="92">
        <v>324728819</v>
      </c>
    </row>
    <row r="64" spans="1:14" x14ac:dyDescent="0.3">
      <c r="A64" s="1" t="s">
        <v>28</v>
      </c>
      <c r="B64" s="81">
        <v>-30412181</v>
      </c>
      <c r="C64" s="15"/>
      <c r="D64" s="81">
        <v>-32754479</v>
      </c>
      <c r="E64" s="81">
        <v>-33029425</v>
      </c>
      <c r="F64" s="81">
        <v>-33556797</v>
      </c>
      <c r="G64" s="81">
        <v>-33512332</v>
      </c>
      <c r="H64" s="81">
        <v>-33825439</v>
      </c>
      <c r="I64" s="81">
        <v>-34858796</v>
      </c>
      <c r="J64" s="81">
        <v>-34863078</v>
      </c>
      <c r="K64" s="15"/>
      <c r="L64" s="81">
        <v>-37674808</v>
      </c>
      <c r="M64" s="92">
        <v>-37144951</v>
      </c>
      <c r="N64" s="92">
        <v>-37359193</v>
      </c>
    </row>
    <row r="65" spans="1:14" ht="16.2" x14ac:dyDescent="0.45">
      <c r="A65" s="1" t="s">
        <v>37</v>
      </c>
      <c r="B65" s="82">
        <v>257183620</v>
      </c>
      <c r="C65" s="15"/>
      <c r="D65" s="82">
        <v>248635675</v>
      </c>
      <c r="E65" s="82">
        <v>251064930</v>
      </c>
      <c r="F65" s="82">
        <v>272408084</v>
      </c>
      <c r="G65" s="82">
        <v>265102751</v>
      </c>
      <c r="H65" s="82">
        <v>295628749</v>
      </c>
      <c r="I65" s="81">
        <v>282921840</v>
      </c>
      <c r="J65" s="81">
        <v>286576555</v>
      </c>
      <c r="K65" s="15"/>
      <c r="L65" s="81">
        <v>298355828</v>
      </c>
      <c r="M65" s="92">
        <v>288962575</v>
      </c>
      <c r="N65" s="92">
        <v>287369929</v>
      </c>
    </row>
    <row r="66" spans="1:14" x14ac:dyDescent="0.3">
      <c r="A66" s="1" t="s">
        <v>38</v>
      </c>
      <c r="B66" s="81">
        <v>4325986</v>
      </c>
      <c r="C66" s="15"/>
      <c r="D66" s="81">
        <v>6810327</v>
      </c>
      <c r="E66" s="81">
        <v>4918263</v>
      </c>
      <c r="F66" s="81">
        <v>9789104</v>
      </c>
      <c r="G66" s="81">
        <v>7233422</v>
      </c>
      <c r="H66" s="81">
        <v>12998735</v>
      </c>
      <c r="I66" s="81">
        <v>6849269</v>
      </c>
      <c r="J66" s="81">
        <v>226362</v>
      </c>
      <c r="K66" s="15"/>
      <c r="L66" s="81">
        <v>6448694</v>
      </c>
      <c r="M66" s="92">
        <v>3474662</v>
      </c>
      <c r="N66" s="92">
        <v>-661521</v>
      </c>
    </row>
    <row r="67" spans="1:14" x14ac:dyDescent="0.3">
      <c r="B67" s="3"/>
      <c r="C67" s="3"/>
      <c r="D67" s="75"/>
      <c r="E67" s="75"/>
      <c r="F67" s="84"/>
      <c r="G67" s="75"/>
      <c r="H67" s="84"/>
      <c r="I67" s="60"/>
      <c r="L67" s="84"/>
      <c r="M67" s="84"/>
      <c r="N67" s="84"/>
    </row>
    <row r="68" spans="1:14" x14ac:dyDescent="0.3">
      <c r="A68" s="1" t="s">
        <v>40</v>
      </c>
      <c r="B68" s="15"/>
      <c r="C68" s="15"/>
      <c r="D68" s="75"/>
      <c r="E68" s="75"/>
      <c r="F68" s="84"/>
      <c r="G68" s="75"/>
      <c r="H68" s="84"/>
      <c r="L68" s="84"/>
      <c r="M68" s="84"/>
      <c r="N68" s="84"/>
    </row>
    <row r="69" spans="1:14" x14ac:dyDescent="0.3">
      <c r="A69" s="1" t="s">
        <v>7</v>
      </c>
      <c r="B69" s="15"/>
      <c r="C69" s="15"/>
      <c r="D69" s="75"/>
      <c r="E69" s="75"/>
      <c r="F69" s="84"/>
      <c r="G69" s="75"/>
      <c r="H69" s="84"/>
      <c r="L69" s="84"/>
      <c r="M69" s="84"/>
      <c r="N69" s="84"/>
    </row>
    <row r="70" spans="1:14" x14ac:dyDescent="0.3">
      <c r="A70" s="5" t="s">
        <v>8</v>
      </c>
      <c r="B70" s="75">
        <v>20824477</v>
      </c>
      <c r="C70" s="3"/>
      <c r="D70" s="75">
        <v>22461755</v>
      </c>
      <c r="E70" s="75">
        <v>20291716</v>
      </c>
      <c r="F70" s="75">
        <v>24517518</v>
      </c>
      <c r="G70" s="75">
        <v>22306060</v>
      </c>
      <c r="H70" s="84">
        <v>32519593</v>
      </c>
      <c r="I70" s="75">
        <v>24621196</v>
      </c>
      <c r="J70" s="75">
        <v>26797078</v>
      </c>
      <c r="K70" s="3"/>
      <c r="L70" s="75">
        <v>27647443</v>
      </c>
      <c r="M70" s="84">
        <v>31805177</v>
      </c>
      <c r="N70" s="84">
        <v>28422925</v>
      </c>
    </row>
    <row r="71" spans="1:14" x14ac:dyDescent="0.3">
      <c r="A71" s="5" t="s">
        <v>9</v>
      </c>
      <c r="B71" s="75">
        <v>15718367</v>
      </c>
      <c r="C71" s="3"/>
      <c r="D71" s="75">
        <v>16817669</v>
      </c>
      <c r="E71" s="75">
        <v>17449557</v>
      </c>
      <c r="F71" s="75">
        <v>20165096</v>
      </c>
      <c r="G71" s="75">
        <v>17345805</v>
      </c>
      <c r="H71" s="84">
        <v>20658826</v>
      </c>
      <c r="I71" s="75">
        <v>18089678</v>
      </c>
      <c r="J71" s="75">
        <v>15627779</v>
      </c>
      <c r="K71" s="3"/>
      <c r="L71" s="75">
        <v>18006771</v>
      </c>
      <c r="M71" s="84">
        <v>22007972</v>
      </c>
      <c r="N71" s="84">
        <v>22790016</v>
      </c>
    </row>
    <row r="72" spans="1:14" x14ac:dyDescent="0.3">
      <c r="A72" s="5" t="s">
        <v>10</v>
      </c>
      <c r="B72" s="75">
        <v>4098185</v>
      </c>
      <c r="C72" s="3"/>
      <c r="D72" s="75">
        <v>4046054</v>
      </c>
      <c r="E72" s="75">
        <v>3781775</v>
      </c>
      <c r="F72" s="75">
        <v>4122028</v>
      </c>
      <c r="G72" s="75">
        <v>3707597</v>
      </c>
      <c r="H72" s="84">
        <v>3836292</v>
      </c>
      <c r="I72" s="75">
        <v>4040560</v>
      </c>
      <c r="J72" s="75">
        <v>3935818</v>
      </c>
      <c r="K72" s="3"/>
      <c r="L72" s="75">
        <v>4107421</v>
      </c>
      <c r="M72" s="84">
        <v>3995972</v>
      </c>
      <c r="N72" s="84">
        <v>3999735</v>
      </c>
    </row>
    <row r="73" spans="1:14" x14ac:dyDescent="0.3">
      <c r="A73" s="5" t="s">
        <v>11</v>
      </c>
      <c r="B73" s="75">
        <v>3023281</v>
      </c>
      <c r="C73" s="3"/>
      <c r="D73" s="75">
        <v>2829453</v>
      </c>
      <c r="E73" s="75">
        <v>2122923</v>
      </c>
      <c r="F73" s="75">
        <v>3227438</v>
      </c>
      <c r="G73" s="75">
        <v>2700856</v>
      </c>
      <c r="H73" s="84">
        <v>3069357</v>
      </c>
      <c r="I73" s="75">
        <v>3164397</v>
      </c>
      <c r="J73" s="75">
        <v>2536065</v>
      </c>
      <c r="K73" s="3"/>
      <c r="L73" s="75">
        <v>2614436</v>
      </c>
      <c r="M73" s="84">
        <v>2071068</v>
      </c>
      <c r="N73" s="84">
        <v>835317</v>
      </c>
    </row>
    <row r="74" spans="1:14" x14ac:dyDescent="0.3">
      <c r="A74" s="5" t="s">
        <v>12</v>
      </c>
      <c r="B74" s="75">
        <v>107470</v>
      </c>
      <c r="C74" s="3"/>
      <c r="D74" s="75">
        <v>196309</v>
      </c>
      <c r="E74" s="75">
        <v>387841</v>
      </c>
      <c r="F74" s="75">
        <v>165207</v>
      </c>
      <c r="G74" s="75">
        <v>106890</v>
      </c>
      <c r="H74" s="84">
        <v>220876</v>
      </c>
      <c r="I74" s="75">
        <v>190595</v>
      </c>
      <c r="J74" s="75">
        <v>194375</v>
      </c>
      <c r="K74" s="3"/>
      <c r="L74" s="75">
        <v>174890</v>
      </c>
      <c r="M74" s="84">
        <v>319989</v>
      </c>
      <c r="N74" s="84">
        <v>347657</v>
      </c>
    </row>
    <row r="75" spans="1:14" x14ac:dyDescent="0.3">
      <c r="A75" s="5" t="s">
        <v>39</v>
      </c>
      <c r="B75" s="75">
        <v>3372582</v>
      </c>
      <c r="C75" s="3"/>
      <c r="D75" s="75">
        <v>6800356</v>
      </c>
      <c r="E75" s="75">
        <v>1895124</v>
      </c>
      <c r="F75" s="75">
        <v>8435079</v>
      </c>
      <c r="G75" s="75">
        <v>5541843</v>
      </c>
      <c r="H75" s="84">
        <v>11115818</v>
      </c>
      <c r="I75" s="75">
        <v>9571407</v>
      </c>
      <c r="J75" s="75">
        <v>10982512</v>
      </c>
      <c r="K75" s="3"/>
      <c r="L75" s="75">
        <v>12368904</v>
      </c>
      <c r="M75" s="84">
        <v>14216187</v>
      </c>
      <c r="N75" s="84">
        <v>15525528</v>
      </c>
    </row>
    <row r="76" spans="1:14" ht="16.2" x14ac:dyDescent="0.45">
      <c r="A76" s="5" t="s">
        <v>14</v>
      </c>
      <c r="B76" s="79">
        <v>7696655</v>
      </c>
      <c r="C76" s="3"/>
      <c r="D76" s="79">
        <v>8365226</v>
      </c>
      <c r="E76" s="79">
        <v>9878743</v>
      </c>
      <c r="F76" s="79">
        <v>10436411</v>
      </c>
      <c r="G76" s="79">
        <v>10809080</v>
      </c>
      <c r="H76" s="129">
        <v>12494983</v>
      </c>
      <c r="I76" s="79">
        <v>12105028</v>
      </c>
      <c r="J76" s="79">
        <v>11086909</v>
      </c>
      <c r="K76" s="3"/>
      <c r="L76" s="79">
        <v>12540099</v>
      </c>
      <c r="M76" s="129">
        <v>12837924</v>
      </c>
      <c r="N76" s="129">
        <v>14534213</v>
      </c>
    </row>
    <row r="77" spans="1:14" x14ac:dyDescent="0.3">
      <c r="A77" s="1" t="s">
        <v>15</v>
      </c>
      <c r="B77" s="80">
        <f>SUM(B70:B76)</f>
        <v>54841017</v>
      </c>
      <c r="C77" s="15"/>
      <c r="D77" s="75">
        <v>61516822</v>
      </c>
      <c r="E77" s="75">
        <f>SUM(E70:E76)</f>
        <v>55807679</v>
      </c>
      <c r="F77" s="75">
        <v>71068777</v>
      </c>
      <c r="G77" s="75">
        <v>62518130</v>
      </c>
      <c r="H77" s="84">
        <f>SUM(H70:H76)</f>
        <v>83915745</v>
      </c>
      <c r="I77" s="75">
        <v>71782860</v>
      </c>
      <c r="J77" s="75">
        <v>71160537</v>
      </c>
      <c r="K77" s="3"/>
      <c r="L77" s="75">
        <v>77459964</v>
      </c>
      <c r="M77" s="84">
        <f>SUM(M70:M76)</f>
        <v>87254289</v>
      </c>
      <c r="N77" s="84">
        <f>SUM(N70:N76)</f>
        <v>86455391</v>
      </c>
    </row>
    <row r="78" spans="1:14" x14ac:dyDescent="0.3">
      <c r="B78" s="3"/>
      <c r="C78" s="3"/>
      <c r="D78" s="75"/>
      <c r="E78" s="75"/>
      <c r="F78" s="84"/>
      <c r="G78" s="75"/>
      <c r="H78" s="84"/>
      <c r="I78" s="84"/>
      <c r="L78" s="84"/>
      <c r="M78" s="84"/>
      <c r="N78" s="84"/>
    </row>
    <row r="79" spans="1:14" x14ac:dyDescent="0.3">
      <c r="A79" s="1" t="s">
        <v>17</v>
      </c>
      <c r="B79" s="15"/>
      <c r="C79" s="15"/>
      <c r="D79" s="75"/>
      <c r="E79" s="75"/>
      <c r="F79" s="84"/>
      <c r="G79" s="75"/>
      <c r="H79" s="84"/>
      <c r="I79" s="84"/>
      <c r="L79" s="84"/>
      <c r="M79" s="84"/>
      <c r="N79" s="84"/>
    </row>
    <row r="80" spans="1:14" x14ac:dyDescent="0.3">
      <c r="A80" s="5" t="s">
        <v>18</v>
      </c>
      <c r="B80" s="75">
        <v>2653198</v>
      </c>
      <c r="C80" s="3"/>
      <c r="D80" s="75">
        <v>2793966</v>
      </c>
      <c r="E80" s="75">
        <v>2805982</v>
      </c>
      <c r="F80" s="75">
        <v>3083197</v>
      </c>
      <c r="G80" s="75">
        <v>2956719</v>
      </c>
      <c r="H80" s="75">
        <v>3191846</v>
      </c>
      <c r="I80" s="75">
        <v>3174498</v>
      </c>
      <c r="J80" s="75">
        <v>3178487</v>
      </c>
      <c r="K80" s="3"/>
      <c r="L80" s="75">
        <v>3315464</v>
      </c>
      <c r="M80" s="84">
        <v>3314375</v>
      </c>
      <c r="N80" s="84">
        <v>3432959</v>
      </c>
    </row>
    <row r="81" spans="1:14" x14ac:dyDescent="0.3">
      <c r="A81" s="5" t="s">
        <v>25</v>
      </c>
      <c r="B81" s="75">
        <v>519757</v>
      </c>
      <c r="C81" s="3"/>
      <c r="D81" s="75">
        <v>513796</v>
      </c>
      <c r="E81" s="75">
        <v>468432</v>
      </c>
      <c r="F81" s="75">
        <v>469325</v>
      </c>
      <c r="G81" s="75">
        <v>458875</v>
      </c>
      <c r="H81" s="75">
        <v>512282</v>
      </c>
      <c r="I81" s="75">
        <v>502270</v>
      </c>
      <c r="J81" s="75">
        <v>508913</v>
      </c>
      <c r="K81" s="3"/>
      <c r="L81" s="75">
        <v>521804</v>
      </c>
      <c r="M81" s="84">
        <v>526341</v>
      </c>
      <c r="N81" s="84">
        <v>552081</v>
      </c>
    </row>
    <row r="82" spans="1:14" ht="16.2" x14ac:dyDescent="0.45">
      <c r="A82" s="5" t="s">
        <v>31</v>
      </c>
      <c r="B82" s="79">
        <v>114853</v>
      </c>
      <c r="C82" s="3"/>
      <c r="D82" s="79">
        <v>127181</v>
      </c>
      <c r="E82" s="79">
        <v>123002</v>
      </c>
      <c r="F82" s="83">
        <v>119571</v>
      </c>
      <c r="G82" s="79">
        <v>117047</v>
      </c>
      <c r="H82" s="79">
        <v>119729</v>
      </c>
      <c r="I82" s="86">
        <v>118992</v>
      </c>
      <c r="J82" s="86">
        <v>119296</v>
      </c>
      <c r="K82" s="3"/>
      <c r="L82" s="83">
        <v>118696</v>
      </c>
      <c r="M82" s="129">
        <v>119259</v>
      </c>
      <c r="N82" s="129">
        <v>112312</v>
      </c>
    </row>
    <row r="83" spans="1:14" x14ac:dyDescent="0.3">
      <c r="A83" s="1" t="s">
        <v>21</v>
      </c>
      <c r="B83" s="80">
        <f>SUM(B80:B82)</f>
        <v>3287808</v>
      </c>
      <c r="C83" s="15"/>
      <c r="D83" s="75">
        <v>3434943</v>
      </c>
      <c r="E83" s="75">
        <f>SUM(E80:E82)</f>
        <v>3397416</v>
      </c>
      <c r="F83" s="3">
        <v>3672093</v>
      </c>
      <c r="G83" s="3">
        <v>3532641</v>
      </c>
      <c r="H83" s="75">
        <v>3823857</v>
      </c>
      <c r="I83" s="75">
        <v>3795760</v>
      </c>
      <c r="J83" s="75">
        <v>3806696</v>
      </c>
      <c r="K83" s="3"/>
      <c r="L83" s="75">
        <v>3955963</v>
      </c>
      <c r="M83" s="84">
        <f>SUM(M80:M82)</f>
        <v>3959975</v>
      </c>
      <c r="N83" s="84">
        <f>SUM(N80:N82)</f>
        <v>4097352</v>
      </c>
    </row>
    <row r="84" spans="1:14" x14ac:dyDescent="0.3">
      <c r="B84" s="3"/>
      <c r="C84" s="3"/>
      <c r="D84" s="75"/>
      <c r="E84" s="75"/>
      <c r="F84" s="3"/>
      <c r="G84" s="3"/>
      <c r="H84" s="75"/>
      <c r="I84" s="75"/>
      <c r="J84" s="75"/>
      <c r="K84" s="3"/>
      <c r="L84" s="75"/>
      <c r="M84" s="84"/>
      <c r="N84" s="84"/>
    </row>
    <row r="85" spans="1:14" x14ac:dyDescent="0.3">
      <c r="A85" s="1" t="s">
        <v>41</v>
      </c>
      <c r="B85" s="81">
        <f>SUM(B83,B77)</f>
        <v>58128825</v>
      </c>
      <c r="C85" s="15"/>
      <c r="D85" s="81">
        <v>64951765</v>
      </c>
      <c r="E85" s="81">
        <f>SUM(E83,E77)</f>
        <v>59205095</v>
      </c>
      <c r="F85" s="81">
        <v>74740870</v>
      </c>
      <c r="G85" s="81">
        <v>66050771</v>
      </c>
      <c r="H85" s="81">
        <v>87739602</v>
      </c>
      <c r="I85" s="81">
        <v>75578620</v>
      </c>
      <c r="J85" s="81">
        <v>74967233</v>
      </c>
      <c r="K85" s="15"/>
      <c r="L85" s="81">
        <v>81415927</v>
      </c>
      <c r="M85" s="92">
        <f>SUM(M77,M83)</f>
        <v>91214264</v>
      </c>
      <c r="N85" s="92">
        <f>SUM(N77,N83)</f>
        <v>90552743</v>
      </c>
    </row>
    <row r="86" spans="1:14" x14ac:dyDescent="0.3">
      <c r="B86" s="3"/>
      <c r="C86" s="3"/>
      <c r="H86" s="84"/>
      <c r="M86" s="84"/>
      <c r="N86" s="84"/>
    </row>
    <row r="87" spans="1:14" x14ac:dyDescent="0.3">
      <c r="B87" s="3"/>
      <c r="C87" s="3"/>
      <c r="H87" s="84"/>
      <c r="M87" s="84"/>
      <c r="N87" s="84"/>
    </row>
    <row r="88" spans="1:14" x14ac:dyDescent="0.3">
      <c r="B88" s="3"/>
      <c r="C88" s="3"/>
      <c r="H88" s="84"/>
      <c r="M88" s="84"/>
      <c r="N88" s="84"/>
    </row>
    <row r="89" spans="1:14" x14ac:dyDescent="0.3">
      <c r="B89" s="3"/>
      <c r="C89" s="3"/>
      <c r="H89" s="84"/>
      <c r="M89" s="84"/>
      <c r="N89" s="84"/>
    </row>
    <row r="90" spans="1:14" x14ac:dyDescent="0.3">
      <c r="B90" s="3"/>
      <c r="C90" s="3"/>
      <c r="H90" s="84"/>
      <c r="M90" s="84"/>
      <c r="N90" s="84"/>
    </row>
    <row r="91" spans="1:14" x14ac:dyDescent="0.3">
      <c r="B91" s="3"/>
      <c r="C91" s="3"/>
      <c r="H91" s="84"/>
      <c r="M91" s="84"/>
      <c r="N91" s="84"/>
    </row>
    <row r="92" spans="1:14" x14ac:dyDescent="0.3">
      <c r="B92" s="3"/>
      <c r="C92" s="3"/>
      <c r="H92" s="84"/>
      <c r="M92" s="84"/>
      <c r="N92" s="84"/>
    </row>
    <row r="93" spans="1:14" x14ac:dyDescent="0.3">
      <c r="B93" s="3"/>
      <c r="C93" s="3"/>
      <c r="H93" s="84"/>
      <c r="M93" s="84"/>
      <c r="N93" s="84"/>
    </row>
    <row r="94" spans="1:14" x14ac:dyDescent="0.3">
      <c r="B94" s="3"/>
      <c r="C94" s="3"/>
      <c r="H94" s="84"/>
      <c r="M94" s="84"/>
      <c r="N94" s="84"/>
    </row>
    <row r="95" spans="1:14" x14ac:dyDescent="0.3">
      <c r="B95" s="3"/>
      <c r="C95" s="3"/>
      <c r="H95" s="84"/>
      <c r="M95" s="84"/>
      <c r="N95" s="84"/>
    </row>
    <row r="96" spans="1:14" x14ac:dyDescent="0.3">
      <c r="B96" s="3"/>
      <c r="C96" s="3"/>
      <c r="H96" s="84"/>
      <c r="M96" s="84"/>
      <c r="N96" s="84"/>
    </row>
    <row r="97" spans="2:14" x14ac:dyDescent="0.3">
      <c r="B97" s="3"/>
      <c r="C97" s="3"/>
      <c r="H97" s="84"/>
      <c r="M97" s="84"/>
      <c r="N97" s="84"/>
    </row>
    <row r="98" spans="2:14" x14ac:dyDescent="0.3">
      <c r="B98" s="3"/>
      <c r="C98" s="3"/>
      <c r="H98" s="84"/>
      <c r="M98" s="84"/>
      <c r="N98" s="84"/>
    </row>
    <row r="99" spans="2:14" x14ac:dyDescent="0.3">
      <c r="B99" s="3"/>
      <c r="C99" s="3"/>
      <c r="H99" s="84"/>
      <c r="M99" s="84"/>
      <c r="N99" s="84"/>
    </row>
    <row r="100" spans="2:14" x14ac:dyDescent="0.3">
      <c r="B100" s="3"/>
      <c r="C100" s="3"/>
      <c r="H100" s="84"/>
      <c r="M100" s="84"/>
      <c r="N100" s="84"/>
    </row>
    <row r="101" spans="2:14" x14ac:dyDescent="0.3">
      <c r="B101" s="3"/>
      <c r="C101" s="3"/>
      <c r="H101" s="84"/>
      <c r="M101" s="84"/>
      <c r="N101" s="84"/>
    </row>
    <row r="102" spans="2:14" x14ac:dyDescent="0.3">
      <c r="B102" s="3"/>
      <c r="C102" s="3"/>
      <c r="H102" s="84"/>
      <c r="M102" s="84"/>
      <c r="N102" s="84"/>
    </row>
    <row r="103" spans="2:14" x14ac:dyDescent="0.3">
      <c r="B103" s="3"/>
      <c r="C103" s="3"/>
      <c r="H103" s="84"/>
      <c r="M103" s="84"/>
      <c r="N103" s="84"/>
    </row>
    <row r="104" spans="2:14" x14ac:dyDescent="0.3">
      <c r="B104" s="3"/>
      <c r="C104" s="3"/>
      <c r="H104" s="84"/>
      <c r="M104" s="84"/>
      <c r="N104" s="84"/>
    </row>
    <row r="105" spans="2:14" x14ac:dyDescent="0.3">
      <c r="B105" s="3"/>
      <c r="C105" s="3"/>
      <c r="H105" s="84"/>
      <c r="M105" s="84"/>
      <c r="N105" s="84"/>
    </row>
    <row r="106" spans="2:14" x14ac:dyDescent="0.3">
      <c r="B106" s="3"/>
      <c r="C106" s="3"/>
      <c r="H106" s="84"/>
      <c r="M106" s="84"/>
      <c r="N106" s="84"/>
    </row>
    <row r="107" spans="2:14" x14ac:dyDescent="0.3">
      <c r="B107" s="3"/>
      <c r="C107" s="3"/>
      <c r="H107" s="84"/>
      <c r="M107" s="84"/>
      <c r="N107" s="84"/>
    </row>
    <row r="108" spans="2:14" x14ac:dyDescent="0.3">
      <c r="B108" s="3"/>
      <c r="C108" s="3"/>
      <c r="H108" s="84"/>
      <c r="M108" s="84"/>
      <c r="N108" s="84"/>
    </row>
    <row r="109" spans="2:14" x14ac:dyDescent="0.3">
      <c r="B109" s="3"/>
      <c r="C109" s="3"/>
      <c r="H109" s="84"/>
      <c r="M109" s="84"/>
      <c r="N109" s="84"/>
    </row>
    <row r="110" spans="2:14" x14ac:dyDescent="0.3">
      <c r="B110" s="3"/>
      <c r="C110" s="3"/>
      <c r="H110" s="84"/>
      <c r="M110" s="84"/>
      <c r="N110" s="84"/>
    </row>
    <row r="111" spans="2:14" x14ac:dyDescent="0.3">
      <c r="B111" s="3"/>
      <c r="C111" s="3"/>
      <c r="H111" s="84"/>
      <c r="M111" s="84"/>
      <c r="N111" s="84"/>
    </row>
    <row r="112" spans="2:14" x14ac:dyDescent="0.3">
      <c r="B112" s="3"/>
      <c r="C112" s="3"/>
      <c r="H112" s="84"/>
      <c r="M112" s="84"/>
      <c r="N112" s="84"/>
    </row>
    <row r="113" spans="2:14" x14ac:dyDescent="0.3">
      <c r="B113" s="3"/>
      <c r="C113" s="3"/>
      <c r="H113" s="84"/>
      <c r="M113" s="84"/>
      <c r="N113" s="84"/>
    </row>
    <row r="114" spans="2:14" x14ac:dyDescent="0.3">
      <c r="B114" s="3"/>
      <c r="C114" s="3"/>
      <c r="H114" s="84"/>
      <c r="M114" s="84"/>
      <c r="N114" s="84"/>
    </row>
    <row r="115" spans="2:14" x14ac:dyDescent="0.3">
      <c r="B115" s="3"/>
      <c r="C115" s="3"/>
      <c r="H115" s="84"/>
      <c r="M115" s="84"/>
      <c r="N115" s="84"/>
    </row>
    <row r="116" spans="2:14" x14ac:dyDescent="0.3">
      <c r="B116" s="3"/>
      <c r="C116" s="3"/>
      <c r="H116" s="84"/>
      <c r="M116" s="84"/>
      <c r="N116" s="84"/>
    </row>
    <row r="117" spans="2:14" x14ac:dyDescent="0.3">
      <c r="B117" s="3"/>
      <c r="C117" s="3"/>
      <c r="H117" s="84"/>
      <c r="M117" s="84"/>
      <c r="N117" s="84"/>
    </row>
    <row r="118" spans="2:14" x14ac:dyDescent="0.3">
      <c r="B118" s="3"/>
      <c r="C118" s="3"/>
      <c r="H118" s="84"/>
      <c r="M118" s="84"/>
      <c r="N118" s="84"/>
    </row>
    <row r="119" spans="2:14" x14ac:dyDescent="0.3">
      <c r="B119" s="3"/>
      <c r="C119" s="3"/>
      <c r="M119" s="84"/>
      <c r="N119" s="84"/>
    </row>
    <row r="120" spans="2:14" x14ac:dyDescent="0.3">
      <c r="B120" s="3"/>
      <c r="C120" s="3"/>
    </row>
    <row r="121" spans="2:14" x14ac:dyDescent="0.3">
      <c r="B121" s="3"/>
      <c r="C121" s="3"/>
    </row>
    <row r="122" spans="2:14" x14ac:dyDescent="0.3">
      <c r="B122" s="3"/>
      <c r="C122" s="3"/>
    </row>
    <row r="123" spans="2:14" x14ac:dyDescent="0.3">
      <c r="B123" s="3"/>
      <c r="C123" s="3"/>
    </row>
    <row r="124" spans="2:14" x14ac:dyDescent="0.3">
      <c r="B124" s="3"/>
      <c r="C124" s="3"/>
    </row>
    <row r="125" spans="2:14" x14ac:dyDescent="0.3">
      <c r="B125" s="3"/>
      <c r="C125" s="3"/>
    </row>
    <row r="126" spans="2:14" x14ac:dyDescent="0.3">
      <c r="B126" s="3"/>
      <c r="C126" s="3"/>
    </row>
    <row r="127" spans="2:14" x14ac:dyDescent="0.3">
      <c r="B127" s="3"/>
      <c r="C127" s="3"/>
    </row>
    <row r="128" spans="2:14" x14ac:dyDescent="0.3">
      <c r="B128" s="3"/>
      <c r="C128" s="3"/>
    </row>
    <row r="129" spans="2:3" x14ac:dyDescent="0.3">
      <c r="B129" s="3"/>
      <c r="C129" s="3"/>
    </row>
    <row r="130" spans="2:3" x14ac:dyDescent="0.3">
      <c r="B130" s="3"/>
      <c r="C130" s="3"/>
    </row>
    <row r="131" spans="2:3" x14ac:dyDescent="0.3">
      <c r="B131" s="3"/>
      <c r="C131" s="3"/>
    </row>
    <row r="132" spans="2:3" x14ac:dyDescent="0.3">
      <c r="B132" s="3"/>
      <c r="C132" s="3"/>
    </row>
    <row r="133" spans="2:3" x14ac:dyDescent="0.3">
      <c r="B133" s="3"/>
      <c r="C133" s="3"/>
    </row>
    <row r="134" spans="2:3" x14ac:dyDescent="0.3">
      <c r="B134" s="3"/>
      <c r="C134" s="3"/>
    </row>
    <row r="135" spans="2:3" x14ac:dyDescent="0.3">
      <c r="B135" s="3"/>
      <c r="C135" s="3"/>
    </row>
    <row r="136" spans="2:3" x14ac:dyDescent="0.3">
      <c r="B136" s="3"/>
      <c r="C136" s="3"/>
    </row>
    <row r="137" spans="2:3" x14ac:dyDescent="0.3">
      <c r="B137" s="3"/>
      <c r="C137" s="3"/>
    </row>
    <row r="138" spans="2:3" x14ac:dyDescent="0.3">
      <c r="B138" s="3"/>
      <c r="C138" s="3"/>
    </row>
    <row r="139" spans="2:3" x14ac:dyDescent="0.3">
      <c r="B139" s="3"/>
      <c r="C139" s="3"/>
    </row>
  </sheetData>
  <mergeCells count="7">
    <mergeCell ref="B2:C2"/>
    <mergeCell ref="D2:E2"/>
    <mergeCell ref="H4:L4"/>
    <mergeCell ref="H1:M1"/>
    <mergeCell ref="H2:J2"/>
    <mergeCell ref="K2:M2"/>
    <mergeCell ref="F2:G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13273-CB95-41AC-A6C7-3DB85223B949}">
  <sheetPr>
    <tabColor theme="7" tint="0.59999389629810485"/>
  </sheetPr>
  <dimension ref="A1:N92"/>
  <sheetViews>
    <sheetView zoomScale="80" zoomScaleNormal="80" workbookViewId="0">
      <pane ySplit="3" topLeftCell="A26" activePane="bottomLeft" state="frozen"/>
      <selection pane="bottomLeft" activeCell="A54" sqref="A54"/>
    </sheetView>
  </sheetViews>
  <sheetFormatPr defaultRowHeight="14.4" x14ac:dyDescent="0.3"/>
  <cols>
    <col min="1" max="1" width="32.33203125" bestFit="1" customWidth="1"/>
    <col min="2" max="2" width="22.5546875" customWidth="1"/>
    <col min="3" max="3" width="17.88671875" customWidth="1"/>
    <col min="4" max="4" width="21.109375" customWidth="1"/>
    <col min="5" max="5" width="21.33203125" customWidth="1"/>
    <col min="6" max="6" width="15" bestFit="1" customWidth="1"/>
    <col min="7" max="7" width="15.33203125" bestFit="1" customWidth="1"/>
    <col min="8" max="8" width="15.6640625" bestFit="1" customWidth="1"/>
    <col min="9" max="10" width="18.6640625" bestFit="1" customWidth="1"/>
    <col min="11" max="11" width="11.109375" customWidth="1"/>
    <col min="12" max="12" width="18.6640625" bestFit="1" customWidth="1"/>
    <col min="13" max="13" width="15" bestFit="1" customWidth="1"/>
    <col min="14" max="14" width="14.5546875" customWidth="1"/>
  </cols>
  <sheetData>
    <row r="1" spans="1:14" x14ac:dyDescent="0.3">
      <c r="H1" s="175" t="s">
        <v>679</v>
      </c>
      <c r="I1" s="175"/>
      <c r="J1" s="175"/>
      <c r="K1" s="175"/>
      <c r="L1" s="175"/>
      <c r="M1" s="175"/>
    </row>
    <row r="2" spans="1:14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 t="s">
        <v>1</v>
      </c>
      <c r="I2" s="174"/>
      <c r="J2" s="174"/>
      <c r="K2" s="174" t="s">
        <v>5</v>
      </c>
      <c r="L2" s="174"/>
      <c r="M2" s="174"/>
      <c r="N2" t="s">
        <v>670</v>
      </c>
    </row>
    <row r="3" spans="1:14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4</v>
      </c>
      <c r="K3" t="s">
        <v>2</v>
      </c>
      <c r="L3" t="s">
        <v>3</v>
      </c>
      <c r="M3" t="s">
        <v>4</v>
      </c>
      <c r="N3" t="s">
        <v>3</v>
      </c>
    </row>
    <row r="4" spans="1:14" x14ac:dyDescent="0.3">
      <c r="H4" s="174" t="s">
        <v>0</v>
      </c>
      <c r="I4" s="174"/>
      <c r="J4" s="174"/>
      <c r="K4" s="174"/>
      <c r="L4" s="174"/>
    </row>
    <row r="5" spans="1:14" x14ac:dyDescent="0.3">
      <c r="A5" s="5" t="s">
        <v>42</v>
      </c>
      <c r="B5" s="75">
        <v>481950</v>
      </c>
      <c r="C5" s="3"/>
      <c r="D5" s="75">
        <v>491274</v>
      </c>
      <c r="E5" s="75">
        <v>489884</v>
      </c>
      <c r="F5" s="80">
        <v>502844</v>
      </c>
      <c r="G5" s="80">
        <v>513460</v>
      </c>
      <c r="H5" s="84">
        <v>558812</v>
      </c>
      <c r="I5" s="75">
        <v>520963</v>
      </c>
      <c r="J5" s="84">
        <v>594328</v>
      </c>
      <c r="K5" s="84"/>
      <c r="L5" s="84">
        <v>632407</v>
      </c>
      <c r="M5" s="84">
        <v>522501</v>
      </c>
      <c r="N5" s="84">
        <v>521580</v>
      </c>
    </row>
    <row r="6" spans="1:14" x14ac:dyDescent="0.3">
      <c r="A6" s="5" t="s">
        <v>76</v>
      </c>
      <c r="B6" s="75">
        <v>72837</v>
      </c>
      <c r="C6" s="3"/>
      <c r="D6" s="75">
        <v>74254</v>
      </c>
      <c r="E6" s="75">
        <v>76792</v>
      </c>
      <c r="F6" s="75">
        <v>81787</v>
      </c>
      <c r="G6" s="80">
        <v>80878</v>
      </c>
      <c r="H6" s="84">
        <v>87787</v>
      </c>
      <c r="I6" s="75">
        <v>91880</v>
      </c>
      <c r="J6" s="75">
        <v>87861</v>
      </c>
      <c r="K6" s="75"/>
      <c r="L6" s="75">
        <v>94499</v>
      </c>
      <c r="M6" s="3">
        <v>93628</v>
      </c>
      <c r="N6" s="75">
        <v>92388</v>
      </c>
    </row>
    <row r="7" spans="1:14" x14ac:dyDescent="0.3">
      <c r="A7" s="5" t="s">
        <v>43</v>
      </c>
      <c r="B7" s="75">
        <v>1001888</v>
      </c>
      <c r="C7" s="3"/>
      <c r="D7" s="75">
        <v>1055326</v>
      </c>
      <c r="E7" s="75">
        <v>1072685</v>
      </c>
      <c r="F7" s="75">
        <v>1125287</v>
      </c>
      <c r="G7" s="75">
        <v>1210174</v>
      </c>
      <c r="H7" s="75">
        <v>1131699</v>
      </c>
      <c r="I7" s="75">
        <v>1210062</v>
      </c>
      <c r="J7" s="75">
        <v>1135112</v>
      </c>
      <c r="K7" s="75"/>
      <c r="L7" s="75">
        <v>1187946</v>
      </c>
      <c r="M7" s="3">
        <v>1163809</v>
      </c>
      <c r="N7" s="75">
        <v>1207920</v>
      </c>
    </row>
    <row r="8" spans="1:14" x14ac:dyDescent="0.3">
      <c r="A8" s="5" t="s">
        <v>77</v>
      </c>
      <c r="B8" s="75">
        <v>900</v>
      </c>
      <c r="C8" s="3"/>
      <c r="D8" s="75">
        <v>1800</v>
      </c>
      <c r="E8" s="75">
        <v>1800</v>
      </c>
      <c r="F8" s="75">
        <v>1800</v>
      </c>
      <c r="G8" s="75">
        <v>1800</v>
      </c>
      <c r="H8" s="75">
        <v>1800</v>
      </c>
      <c r="I8" s="75">
        <v>1800</v>
      </c>
      <c r="J8" s="75">
        <v>1800</v>
      </c>
      <c r="K8" s="75"/>
      <c r="L8" s="75">
        <v>1800</v>
      </c>
      <c r="M8" s="3">
        <v>1800</v>
      </c>
      <c r="N8" s="75">
        <v>1800</v>
      </c>
    </row>
    <row r="9" spans="1:14" x14ac:dyDescent="0.3">
      <c r="A9" s="5" t="s">
        <v>78</v>
      </c>
      <c r="B9" s="75">
        <v>47673</v>
      </c>
      <c r="C9" s="3"/>
      <c r="D9" s="75">
        <v>49708</v>
      </c>
      <c r="E9" s="75">
        <v>58807</v>
      </c>
      <c r="F9" s="75">
        <v>15720</v>
      </c>
      <c r="G9" s="75">
        <v>31968</v>
      </c>
      <c r="H9" s="75">
        <v>6048</v>
      </c>
      <c r="I9" s="75">
        <v>24944</v>
      </c>
      <c r="J9" s="75">
        <v>22240</v>
      </c>
      <c r="K9" s="75"/>
      <c r="L9" s="75">
        <v>24944</v>
      </c>
      <c r="M9" s="3">
        <v>0</v>
      </c>
      <c r="N9" s="75">
        <v>0</v>
      </c>
    </row>
    <row r="10" spans="1:14" x14ac:dyDescent="0.3">
      <c r="A10" s="5" t="s">
        <v>44</v>
      </c>
      <c r="B10" s="75">
        <v>133778</v>
      </c>
      <c r="C10" s="3"/>
      <c r="D10" s="75">
        <v>124806</v>
      </c>
      <c r="E10" s="75">
        <v>130608</v>
      </c>
      <c r="F10" s="75">
        <v>125182</v>
      </c>
      <c r="G10" s="75">
        <v>139954</v>
      </c>
      <c r="H10" s="75">
        <v>152667</v>
      </c>
      <c r="I10" s="75">
        <v>156104</v>
      </c>
      <c r="J10" s="75">
        <v>137000</v>
      </c>
      <c r="K10" s="75"/>
      <c r="L10" s="75">
        <v>140443</v>
      </c>
      <c r="M10" s="3">
        <v>101799</v>
      </c>
      <c r="N10" s="75">
        <v>71696</v>
      </c>
    </row>
    <row r="11" spans="1:14" x14ac:dyDescent="0.3">
      <c r="A11" s="5" t="s">
        <v>45</v>
      </c>
      <c r="B11" s="75">
        <v>240000</v>
      </c>
      <c r="C11" s="3"/>
      <c r="D11" s="75">
        <v>289500</v>
      </c>
      <c r="E11" s="75">
        <v>289500</v>
      </c>
      <c r="F11" s="75">
        <v>301565</v>
      </c>
      <c r="G11" s="75">
        <v>301080</v>
      </c>
      <c r="H11" s="75">
        <v>287066</v>
      </c>
      <c r="I11" s="75">
        <v>301080</v>
      </c>
      <c r="J11" s="75">
        <v>301080</v>
      </c>
      <c r="K11" s="75"/>
      <c r="L11" s="75">
        <v>306180</v>
      </c>
      <c r="M11" s="3">
        <v>290626</v>
      </c>
      <c r="N11" s="75">
        <v>306180</v>
      </c>
    </row>
    <row r="12" spans="1:14" x14ac:dyDescent="0.3">
      <c r="A12" s="5" t="s">
        <v>46</v>
      </c>
      <c r="B12" s="75">
        <v>2614</v>
      </c>
      <c r="C12" s="3"/>
      <c r="D12" s="75">
        <v>2749</v>
      </c>
      <c r="E12" s="75">
        <v>3072</v>
      </c>
      <c r="F12" s="75">
        <v>3190</v>
      </c>
      <c r="G12" s="75">
        <v>3367</v>
      </c>
      <c r="H12" s="75">
        <v>3386</v>
      </c>
      <c r="I12" s="75">
        <v>4031</v>
      </c>
      <c r="J12" s="75">
        <v>3533</v>
      </c>
      <c r="K12" s="75"/>
      <c r="L12" s="75">
        <v>4168</v>
      </c>
      <c r="M12" s="3">
        <v>3500</v>
      </c>
      <c r="N12" s="75">
        <v>3825</v>
      </c>
    </row>
    <row r="13" spans="1:14" x14ac:dyDescent="0.3">
      <c r="A13" s="5" t="s">
        <v>47</v>
      </c>
      <c r="B13" s="75">
        <v>98560</v>
      </c>
      <c r="C13" s="3"/>
      <c r="D13" s="75">
        <v>101795</v>
      </c>
      <c r="E13" s="75">
        <v>114996</v>
      </c>
      <c r="F13" s="80">
        <v>108609</v>
      </c>
      <c r="G13" s="80">
        <v>122713</v>
      </c>
      <c r="H13" s="80">
        <v>116263</v>
      </c>
      <c r="I13" s="80">
        <v>125406</v>
      </c>
      <c r="J13" s="80">
        <v>119059</v>
      </c>
      <c r="K13" s="83"/>
      <c r="L13" s="80">
        <v>128974</v>
      </c>
      <c r="M13" s="9">
        <v>113016</v>
      </c>
      <c r="N13" s="75">
        <v>116919</v>
      </c>
    </row>
    <row r="14" spans="1:14" x14ac:dyDescent="0.3">
      <c r="A14" s="5" t="s">
        <v>48</v>
      </c>
      <c r="B14" s="75">
        <v>24205</v>
      </c>
      <c r="C14" s="3"/>
      <c r="D14" s="75">
        <v>25048</v>
      </c>
      <c r="E14" s="75">
        <v>27056</v>
      </c>
      <c r="F14" s="75">
        <v>26017</v>
      </c>
      <c r="G14" s="75">
        <v>29185</v>
      </c>
      <c r="H14" s="75">
        <v>27377</v>
      </c>
      <c r="I14" s="75">
        <v>29592</v>
      </c>
      <c r="J14" s="75">
        <v>28130</v>
      </c>
      <c r="K14" s="75"/>
      <c r="L14" s="75">
        <v>30585</v>
      </c>
      <c r="M14" s="3">
        <v>26922</v>
      </c>
      <c r="N14" s="75">
        <v>27738</v>
      </c>
    </row>
    <row r="15" spans="1:14" x14ac:dyDescent="0.3">
      <c r="A15" s="5" t="s">
        <v>49</v>
      </c>
      <c r="B15" s="75">
        <v>231553</v>
      </c>
      <c r="C15" s="3"/>
      <c r="D15" s="75">
        <v>253697</v>
      </c>
      <c r="E15" s="75">
        <v>257884</v>
      </c>
      <c r="F15" s="80">
        <v>275776</v>
      </c>
      <c r="G15" s="75">
        <v>292170</v>
      </c>
      <c r="H15" s="84">
        <v>289754</v>
      </c>
      <c r="I15" s="80">
        <v>297351</v>
      </c>
      <c r="J15" s="80">
        <v>292910</v>
      </c>
      <c r="K15" s="84"/>
      <c r="L15" s="80">
        <v>310575</v>
      </c>
      <c r="M15" s="3">
        <v>283451</v>
      </c>
      <c r="N15" s="75">
        <v>285990</v>
      </c>
    </row>
    <row r="16" spans="1:14" x14ac:dyDescent="0.3">
      <c r="A16" s="5" t="s">
        <v>79</v>
      </c>
      <c r="B16" s="75">
        <v>99</v>
      </c>
      <c r="C16" s="3"/>
      <c r="D16" s="75">
        <v>489</v>
      </c>
      <c r="E16" s="75">
        <v>0</v>
      </c>
      <c r="F16" s="75">
        <v>201</v>
      </c>
      <c r="G16" s="75">
        <v>0</v>
      </c>
      <c r="H16" s="84">
        <v>79</v>
      </c>
      <c r="I16" s="75">
        <v>416</v>
      </c>
      <c r="J16" s="75">
        <v>289</v>
      </c>
      <c r="K16" s="84"/>
      <c r="L16" s="75">
        <v>300</v>
      </c>
      <c r="M16" s="3">
        <v>0</v>
      </c>
      <c r="N16" s="75">
        <v>0</v>
      </c>
    </row>
    <row r="17" spans="1:14" x14ac:dyDescent="0.3">
      <c r="A17" s="5" t="s">
        <v>50</v>
      </c>
      <c r="B17" s="75">
        <v>15698</v>
      </c>
      <c r="C17" s="3"/>
      <c r="D17" s="75">
        <v>16412</v>
      </c>
      <c r="E17" s="75">
        <v>15756</v>
      </c>
      <c r="F17" s="75">
        <v>14774</v>
      </c>
      <c r="G17" s="75">
        <v>14898</v>
      </c>
      <c r="H17" s="75">
        <v>14776</v>
      </c>
      <c r="I17" s="75">
        <v>15474</v>
      </c>
      <c r="J17" s="75">
        <v>14634</v>
      </c>
      <c r="K17" s="75"/>
      <c r="L17" s="75">
        <v>14358</v>
      </c>
      <c r="M17" s="3">
        <v>13896</v>
      </c>
      <c r="N17" s="75">
        <v>10840</v>
      </c>
    </row>
    <row r="18" spans="1:14" x14ac:dyDescent="0.3">
      <c r="A18" s="5" t="s">
        <v>51</v>
      </c>
      <c r="B18" s="75">
        <v>15510</v>
      </c>
      <c r="C18" s="3"/>
      <c r="D18" s="75">
        <v>12512</v>
      </c>
      <c r="E18" s="75">
        <v>15700</v>
      </c>
      <c r="F18" s="75">
        <v>13169</v>
      </c>
      <c r="G18" s="75">
        <v>15700</v>
      </c>
      <c r="H18" s="75">
        <v>17579</v>
      </c>
      <c r="I18" s="75">
        <v>18276</v>
      </c>
      <c r="J18" s="75">
        <v>18276</v>
      </c>
      <c r="K18" s="75"/>
      <c r="L18" s="75">
        <v>18129</v>
      </c>
      <c r="M18" s="3">
        <v>10629</v>
      </c>
      <c r="N18" s="75">
        <v>11022</v>
      </c>
    </row>
    <row r="19" spans="1:14" ht="16.2" x14ac:dyDescent="0.45">
      <c r="A19" s="2" t="s">
        <v>80</v>
      </c>
      <c r="B19" s="83">
        <v>130372</v>
      </c>
      <c r="C19" s="4"/>
      <c r="D19" s="83">
        <v>129459</v>
      </c>
      <c r="E19" s="83">
        <v>138500</v>
      </c>
      <c r="F19" s="79">
        <v>135047</v>
      </c>
      <c r="G19" s="79">
        <v>136000</v>
      </c>
      <c r="H19" s="79">
        <v>122025</v>
      </c>
      <c r="I19" s="79">
        <v>154000</v>
      </c>
      <c r="J19" s="79">
        <v>139000</v>
      </c>
      <c r="K19" s="79"/>
      <c r="L19" s="79">
        <v>146000</v>
      </c>
      <c r="M19" s="6">
        <v>143000</v>
      </c>
      <c r="N19" s="79">
        <v>121000</v>
      </c>
    </row>
    <row r="20" spans="1:14" x14ac:dyDescent="0.3">
      <c r="A20" s="5" t="s">
        <v>52</v>
      </c>
      <c r="B20" s="75">
        <f>SUM(B5:B19)</f>
        <v>2497637</v>
      </c>
      <c r="C20" s="3"/>
      <c r="D20" s="75">
        <f>SUM(D5:D19)</f>
        <v>2628829</v>
      </c>
      <c r="E20" s="75">
        <f>SUM(E5:E19)</f>
        <v>2693040</v>
      </c>
      <c r="F20" s="75">
        <v>2730968</v>
      </c>
      <c r="G20" s="75">
        <f>SUM(G5:G19)</f>
        <v>2893347</v>
      </c>
      <c r="H20" s="75">
        <f>SUM(H5:H19)</f>
        <v>2817118</v>
      </c>
      <c r="I20" s="75">
        <v>2951379</v>
      </c>
      <c r="J20" s="75">
        <f>SUM(J5:J19)</f>
        <v>2895252</v>
      </c>
      <c r="K20" s="75"/>
      <c r="L20" s="75">
        <f>SUM(L5:L19)</f>
        <v>3041308</v>
      </c>
      <c r="M20" s="84">
        <f>SUM(M5:M19)</f>
        <v>2768577</v>
      </c>
      <c r="N20" s="84">
        <f>SUM(N5:N19)</f>
        <v>2778898</v>
      </c>
    </row>
    <row r="21" spans="1:14" x14ac:dyDescent="0.3">
      <c r="A21" s="5"/>
      <c r="B21" s="75"/>
      <c r="C21" s="3"/>
      <c r="D21" s="75"/>
      <c r="E21" s="75"/>
      <c r="F21" s="75"/>
      <c r="G21" s="75"/>
      <c r="H21" s="75"/>
      <c r="I21" s="75"/>
      <c r="J21" s="75"/>
      <c r="K21" s="75"/>
      <c r="L21" s="75"/>
    </row>
    <row r="22" spans="1:14" ht="16.2" x14ac:dyDescent="0.45">
      <c r="A22" s="5" t="s">
        <v>53</v>
      </c>
      <c r="B22" s="75">
        <v>3801</v>
      </c>
      <c r="C22" s="3"/>
      <c r="D22" s="75">
        <v>4630</v>
      </c>
      <c r="E22" s="75">
        <v>4660</v>
      </c>
      <c r="F22" s="135">
        <v>4139</v>
      </c>
      <c r="G22" s="75">
        <v>4635</v>
      </c>
      <c r="H22" s="135">
        <v>3804</v>
      </c>
      <c r="I22" s="135">
        <v>4725</v>
      </c>
      <c r="J22" s="135">
        <v>4725</v>
      </c>
      <c r="K22" s="126"/>
      <c r="L22" s="135">
        <v>5390</v>
      </c>
      <c r="M22" s="137">
        <v>2890</v>
      </c>
      <c r="N22" s="84">
        <v>5265</v>
      </c>
    </row>
    <row r="23" spans="1:14" ht="16.2" x14ac:dyDescent="0.45">
      <c r="A23" s="2" t="s">
        <v>81</v>
      </c>
      <c r="B23" s="83">
        <v>85040</v>
      </c>
      <c r="C23" s="4"/>
      <c r="D23" s="83">
        <v>57378</v>
      </c>
      <c r="E23" s="83">
        <v>92500</v>
      </c>
      <c r="F23" s="79">
        <v>63771</v>
      </c>
      <c r="G23" s="79">
        <v>75500</v>
      </c>
      <c r="H23" s="129">
        <v>41548</v>
      </c>
      <c r="I23" s="83">
        <v>74504</v>
      </c>
      <c r="J23" s="136">
        <v>50000</v>
      </c>
      <c r="K23" s="84"/>
      <c r="L23" s="136">
        <v>80000</v>
      </c>
      <c r="M23" s="136">
        <v>44000</v>
      </c>
      <c r="N23" s="129">
        <v>27000</v>
      </c>
    </row>
    <row r="24" spans="1:14" x14ac:dyDescent="0.3">
      <c r="A24" s="5" t="s">
        <v>82</v>
      </c>
      <c r="B24" s="75">
        <f>SUM(B22:B23)</f>
        <v>88841</v>
      </c>
      <c r="C24" s="3"/>
      <c r="D24" s="75">
        <f>SUM(D22:D23)</f>
        <v>62008</v>
      </c>
      <c r="E24" s="75">
        <f>SUM(E22:E23)</f>
        <v>97160</v>
      </c>
      <c r="F24" s="75">
        <v>67909</v>
      </c>
      <c r="G24" s="75">
        <f>SUM(G22:G23)</f>
        <v>80135</v>
      </c>
      <c r="H24" s="84">
        <f>SUM(H22:H23)</f>
        <v>45352</v>
      </c>
      <c r="I24" s="75">
        <v>79229</v>
      </c>
      <c r="J24" s="84">
        <v>54725</v>
      </c>
      <c r="K24" s="84"/>
      <c r="L24" s="84">
        <v>85390</v>
      </c>
      <c r="M24" s="84">
        <f>SUM(M22:M23)</f>
        <v>46890</v>
      </c>
      <c r="N24" s="84">
        <f>SUM(N22:N23)</f>
        <v>32265</v>
      </c>
    </row>
    <row r="25" spans="1:14" x14ac:dyDescent="0.3">
      <c r="A25" s="5"/>
      <c r="B25" s="75"/>
      <c r="C25" s="3"/>
      <c r="D25" s="75"/>
      <c r="E25" s="75"/>
      <c r="F25" s="75"/>
      <c r="G25" s="75"/>
      <c r="H25" s="84"/>
      <c r="I25" s="84"/>
      <c r="J25" s="84"/>
      <c r="K25" s="84"/>
      <c r="L25" s="84"/>
    </row>
    <row r="26" spans="1:14" x14ac:dyDescent="0.3">
      <c r="A26" s="5" t="s">
        <v>83</v>
      </c>
      <c r="B26" s="75">
        <v>941</v>
      </c>
      <c r="C26" s="3"/>
      <c r="D26" s="75">
        <v>969</v>
      </c>
      <c r="E26" s="75">
        <v>1000</v>
      </c>
      <c r="F26" s="75">
        <v>969</v>
      </c>
      <c r="G26" s="75">
        <v>1000</v>
      </c>
      <c r="H26" s="75">
        <v>965</v>
      </c>
      <c r="I26" s="75">
        <v>1000</v>
      </c>
      <c r="J26" s="75">
        <v>1000</v>
      </c>
      <c r="K26" s="75"/>
      <c r="L26" s="75">
        <v>1000</v>
      </c>
      <c r="M26" s="75">
        <v>1000</v>
      </c>
      <c r="N26" s="75">
        <v>1000</v>
      </c>
    </row>
    <row r="27" spans="1:14" x14ac:dyDescent="0.3">
      <c r="A27" s="5" t="s">
        <v>84</v>
      </c>
      <c r="B27" s="75">
        <v>5965</v>
      </c>
      <c r="C27" s="3"/>
      <c r="D27" s="75">
        <v>5768</v>
      </c>
      <c r="E27" s="75">
        <v>6000</v>
      </c>
      <c r="F27" s="75">
        <v>5101</v>
      </c>
      <c r="G27" s="75">
        <v>6000</v>
      </c>
      <c r="H27" s="75">
        <v>5329</v>
      </c>
      <c r="I27" s="75">
        <v>6000</v>
      </c>
      <c r="J27" s="75">
        <v>6000</v>
      </c>
      <c r="K27" s="75"/>
      <c r="L27" s="75">
        <v>6000</v>
      </c>
      <c r="M27" s="75">
        <v>4500</v>
      </c>
      <c r="N27" s="75">
        <v>4500</v>
      </c>
    </row>
    <row r="28" spans="1:14" x14ac:dyDescent="0.3">
      <c r="A28" s="5" t="s">
        <v>85</v>
      </c>
      <c r="B28" s="75">
        <v>0</v>
      </c>
      <c r="C28" s="3"/>
      <c r="D28" s="75">
        <v>495</v>
      </c>
      <c r="E28" s="75">
        <v>1000</v>
      </c>
      <c r="F28" s="75">
        <v>0</v>
      </c>
      <c r="G28" s="75">
        <v>1000</v>
      </c>
      <c r="H28" s="75">
        <v>609</v>
      </c>
      <c r="I28" s="75">
        <v>1000</v>
      </c>
      <c r="J28" s="75">
        <v>1000</v>
      </c>
      <c r="K28" s="75"/>
      <c r="L28" s="75">
        <v>1000</v>
      </c>
      <c r="M28" s="75">
        <v>1000</v>
      </c>
      <c r="N28" s="75">
        <v>1000</v>
      </c>
    </row>
    <row r="29" spans="1:14" x14ac:dyDescent="0.3">
      <c r="A29" s="5" t="s">
        <v>86</v>
      </c>
      <c r="B29" s="75">
        <v>69998</v>
      </c>
      <c r="C29" s="3"/>
      <c r="D29" s="75">
        <v>59943</v>
      </c>
      <c r="E29" s="75">
        <v>60000</v>
      </c>
      <c r="F29" s="75">
        <v>116674</v>
      </c>
      <c r="G29" s="75">
        <v>130000</v>
      </c>
      <c r="H29" s="75">
        <v>157164</v>
      </c>
      <c r="I29" s="75">
        <v>160000</v>
      </c>
      <c r="J29" s="75">
        <v>160000</v>
      </c>
      <c r="K29" s="75"/>
      <c r="L29" s="75">
        <v>160000</v>
      </c>
      <c r="M29" s="75">
        <v>160000</v>
      </c>
      <c r="N29" s="75">
        <v>155000</v>
      </c>
    </row>
    <row r="30" spans="1:14" x14ac:dyDescent="0.3">
      <c r="A30" s="5" t="s">
        <v>87</v>
      </c>
      <c r="B30" s="75">
        <v>49928</v>
      </c>
      <c r="C30" s="3"/>
      <c r="D30" s="75">
        <v>47249</v>
      </c>
      <c r="E30" s="75">
        <v>50000</v>
      </c>
      <c r="F30" s="75">
        <v>96729</v>
      </c>
      <c r="G30" s="75">
        <v>100000</v>
      </c>
      <c r="H30" s="75">
        <v>81087</v>
      </c>
      <c r="I30" s="75">
        <v>100000</v>
      </c>
      <c r="J30" s="75">
        <v>100000</v>
      </c>
      <c r="K30" s="75"/>
      <c r="L30" s="75">
        <v>100000</v>
      </c>
      <c r="M30" s="75">
        <v>39000</v>
      </c>
      <c r="N30" s="75">
        <v>75000</v>
      </c>
    </row>
    <row r="31" spans="1:14" x14ac:dyDescent="0.3">
      <c r="A31" s="5" t="s">
        <v>88</v>
      </c>
      <c r="B31" s="75">
        <v>187757</v>
      </c>
      <c r="C31" s="3"/>
      <c r="D31" s="75">
        <v>204791</v>
      </c>
      <c r="E31" s="75">
        <v>200000</v>
      </c>
      <c r="F31" s="75">
        <v>399499</v>
      </c>
      <c r="G31" s="75">
        <v>400000</v>
      </c>
      <c r="H31" s="84">
        <v>381540</v>
      </c>
      <c r="I31" s="75">
        <v>400000</v>
      </c>
      <c r="J31" s="75">
        <v>400000</v>
      </c>
      <c r="K31" s="84"/>
      <c r="L31" s="75">
        <v>400000</v>
      </c>
      <c r="M31" s="75">
        <v>422000</v>
      </c>
      <c r="N31" s="75">
        <v>226700</v>
      </c>
    </row>
    <row r="32" spans="1:14" ht="16.2" x14ac:dyDescent="0.45">
      <c r="A32" s="5" t="s">
        <v>89</v>
      </c>
      <c r="B32" s="75">
        <v>24996</v>
      </c>
      <c r="C32" s="3"/>
      <c r="D32" s="75">
        <v>30781</v>
      </c>
      <c r="E32" s="75">
        <v>35000</v>
      </c>
      <c r="F32" s="80">
        <v>44436</v>
      </c>
      <c r="G32" s="75">
        <v>65000</v>
      </c>
      <c r="H32" s="88">
        <v>50727</v>
      </c>
      <c r="I32" s="80">
        <v>75000</v>
      </c>
      <c r="J32" s="80">
        <v>75000</v>
      </c>
      <c r="K32" s="129"/>
      <c r="L32" s="80">
        <v>75000</v>
      </c>
      <c r="M32" s="75">
        <v>34030</v>
      </c>
      <c r="N32" s="75">
        <v>35000</v>
      </c>
    </row>
    <row r="33" spans="1:14" x14ac:dyDescent="0.3">
      <c r="A33" s="5" t="s">
        <v>90</v>
      </c>
      <c r="B33" s="75">
        <v>23140</v>
      </c>
      <c r="C33" s="3"/>
      <c r="D33" s="75">
        <v>13209</v>
      </c>
      <c r="E33" s="75">
        <v>24000</v>
      </c>
      <c r="F33" s="75">
        <v>19969</v>
      </c>
      <c r="G33" s="75">
        <v>20000</v>
      </c>
      <c r="H33" s="75">
        <v>28063</v>
      </c>
      <c r="I33" s="75">
        <v>30000</v>
      </c>
      <c r="J33" s="75">
        <v>30000</v>
      </c>
      <c r="K33" s="75"/>
      <c r="L33" s="75">
        <v>30000</v>
      </c>
      <c r="M33" s="75">
        <v>20000</v>
      </c>
      <c r="N33" s="75">
        <v>15000</v>
      </c>
    </row>
    <row r="34" spans="1:14" x14ac:dyDescent="0.3">
      <c r="A34" s="5" t="s">
        <v>91</v>
      </c>
      <c r="B34" s="75">
        <v>6919</v>
      </c>
      <c r="C34" s="3"/>
      <c r="D34" s="75">
        <v>6142</v>
      </c>
      <c r="E34" s="75">
        <v>7500</v>
      </c>
      <c r="F34" s="75">
        <v>1409</v>
      </c>
      <c r="G34" s="75">
        <v>7500</v>
      </c>
      <c r="H34" s="75">
        <v>7264</v>
      </c>
      <c r="I34" s="75">
        <v>7500</v>
      </c>
      <c r="J34" s="75">
        <v>7500</v>
      </c>
      <c r="K34" s="75"/>
      <c r="L34" s="75">
        <v>7500</v>
      </c>
      <c r="M34" s="75">
        <v>4000</v>
      </c>
      <c r="N34" s="75">
        <v>3500</v>
      </c>
    </row>
    <row r="35" spans="1:14" ht="16.2" x14ac:dyDescent="0.45">
      <c r="A35" s="2" t="s">
        <v>57</v>
      </c>
      <c r="B35" s="83">
        <v>1309</v>
      </c>
      <c r="C35" s="4"/>
      <c r="D35" s="83">
        <v>8160</v>
      </c>
      <c r="E35" s="83">
        <v>25000</v>
      </c>
      <c r="F35" s="79">
        <v>2497</v>
      </c>
      <c r="G35" s="79">
        <v>7500</v>
      </c>
      <c r="H35" s="79">
        <v>7408</v>
      </c>
      <c r="I35" s="79">
        <v>7500</v>
      </c>
      <c r="J35" s="79">
        <v>7500</v>
      </c>
      <c r="K35" s="75"/>
      <c r="L35" s="79">
        <v>7500</v>
      </c>
      <c r="M35" s="79">
        <v>7000</v>
      </c>
      <c r="N35" s="79">
        <v>7500</v>
      </c>
    </row>
    <row r="36" spans="1:14" x14ac:dyDescent="0.3">
      <c r="A36" s="5" t="s">
        <v>92</v>
      </c>
      <c r="B36" s="75">
        <f>SUM(B26:B35)</f>
        <v>370953</v>
      </c>
      <c r="C36" s="3"/>
      <c r="D36" s="75">
        <f>SUM(D26:D35)</f>
        <v>377507</v>
      </c>
      <c r="E36" s="75">
        <f>SUM(E26:E35)</f>
        <v>409500</v>
      </c>
      <c r="F36" s="75">
        <v>687284</v>
      </c>
      <c r="G36" s="75">
        <f>SUM(G26:G35)</f>
        <v>738000</v>
      </c>
      <c r="H36" s="75">
        <f>SUM(H26:H35)</f>
        <v>720156</v>
      </c>
      <c r="I36" s="75">
        <v>788000</v>
      </c>
      <c r="J36" s="75">
        <v>788000</v>
      </c>
      <c r="K36" s="75"/>
      <c r="L36" s="75">
        <v>788000</v>
      </c>
      <c r="M36" s="84">
        <f>SUM(M26:M35)</f>
        <v>692530</v>
      </c>
      <c r="N36" s="84">
        <f>SUM(N26:N35)</f>
        <v>524200</v>
      </c>
    </row>
    <row r="37" spans="1:14" x14ac:dyDescent="0.3">
      <c r="A37" s="5"/>
      <c r="B37" s="75"/>
      <c r="C37" s="3"/>
      <c r="D37" s="75"/>
      <c r="E37" s="75"/>
      <c r="F37" s="75"/>
      <c r="G37" s="75"/>
      <c r="H37" s="75"/>
      <c r="I37" s="75"/>
      <c r="J37" s="75"/>
      <c r="K37" s="75"/>
      <c r="L37" s="75"/>
    </row>
    <row r="38" spans="1:14" x14ac:dyDescent="0.3">
      <c r="A38" s="5" t="s">
        <v>63</v>
      </c>
      <c r="B38" s="75">
        <v>3994</v>
      </c>
      <c r="C38" s="3"/>
      <c r="D38" s="75">
        <v>3902</v>
      </c>
      <c r="E38" s="75">
        <v>3800</v>
      </c>
      <c r="F38" s="75">
        <v>0</v>
      </c>
      <c r="G38" s="75">
        <v>3800</v>
      </c>
      <c r="H38" s="75">
        <v>3757</v>
      </c>
      <c r="J38" s="75">
        <v>0</v>
      </c>
      <c r="K38" s="75"/>
      <c r="L38" s="75">
        <v>3800</v>
      </c>
      <c r="M38" s="84">
        <v>3800</v>
      </c>
      <c r="N38" s="84">
        <v>3800</v>
      </c>
    </row>
    <row r="39" spans="1:14" x14ac:dyDescent="0.3">
      <c r="A39" s="5" t="s">
        <v>272</v>
      </c>
      <c r="B39" s="75">
        <v>9028</v>
      </c>
      <c r="C39" s="3"/>
      <c r="D39" s="75">
        <v>10572</v>
      </c>
      <c r="E39" s="75">
        <v>15250</v>
      </c>
      <c r="F39" s="75">
        <v>0</v>
      </c>
      <c r="G39" s="75">
        <v>15750</v>
      </c>
      <c r="H39" s="75">
        <v>7500</v>
      </c>
      <c r="J39" s="75">
        <v>0</v>
      </c>
      <c r="K39" s="75"/>
      <c r="L39" s="75">
        <v>11500</v>
      </c>
      <c r="M39" s="84">
        <v>6500</v>
      </c>
      <c r="N39" s="84">
        <v>7000</v>
      </c>
    </row>
    <row r="40" spans="1:14" x14ac:dyDescent="0.3">
      <c r="A40" s="5" t="s">
        <v>101</v>
      </c>
      <c r="B40" s="75">
        <v>20946</v>
      </c>
      <c r="C40" s="3"/>
      <c r="D40" s="75">
        <v>19656</v>
      </c>
      <c r="E40" s="75">
        <v>19656</v>
      </c>
      <c r="F40" s="75">
        <v>0</v>
      </c>
      <c r="G40" s="75">
        <v>19656</v>
      </c>
      <c r="H40" s="75">
        <v>17141</v>
      </c>
      <c r="J40" s="75">
        <v>0</v>
      </c>
      <c r="K40" s="75"/>
      <c r="L40" s="75">
        <v>12948</v>
      </c>
      <c r="M40" s="84">
        <v>7272</v>
      </c>
      <c r="N40" s="84">
        <v>6756</v>
      </c>
    </row>
    <row r="41" spans="1:14" ht="16.2" x14ac:dyDescent="0.45">
      <c r="A41" s="2" t="s">
        <v>425</v>
      </c>
      <c r="B41" s="83">
        <v>759</v>
      </c>
      <c r="C41" s="4"/>
      <c r="D41" s="79">
        <v>584</v>
      </c>
      <c r="E41" s="79">
        <v>1200</v>
      </c>
      <c r="F41" s="79">
        <v>0</v>
      </c>
      <c r="G41" s="79">
        <v>1200</v>
      </c>
      <c r="H41" s="79">
        <v>1115</v>
      </c>
      <c r="J41" s="79">
        <v>0</v>
      </c>
      <c r="K41" s="75"/>
      <c r="L41" s="79">
        <v>1500</v>
      </c>
      <c r="M41" s="129">
        <v>1000</v>
      </c>
      <c r="N41" s="129">
        <v>1000</v>
      </c>
    </row>
    <row r="42" spans="1:14" x14ac:dyDescent="0.3">
      <c r="A42" s="5" t="s">
        <v>274</v>
      </c>
      <c r="B42" s="75">
        <f>SUM(B38:B41)</f>
        <v>34727</v>
      </c>
      <c r="C42" s="3"/>
      <c r="D42" s="75">
        <f>SUM(D38:D41)</f>
        <v>34714</v>
      </c>
      <c r="E42" s="75">
        <v>39906</v>
      </c>
      <c r="F42" s="75">
        <v>0</v>
      </c>
      <c r="G42" s="75">
        <f>SUM(G38:G41)</f>
        <v>40406</v>
      </c>
      <c r="H42" s="75">
        <f>SUM(H38:H41)</f>
        <v>29513</v>
      </c>
      <c r="J42" s="75">
        <v>0</v>
      </c>
      <c r="K42" s="75"/>
      <c r="L42" s="75">
        <f>SUM(L38:L41)</f>
        <v>29748</v>
      </c>
      <c r="M42" s="84">
        <f>SUM(M38:M41)</f>
        <v>18572</v>
      </c>
      <c r="N42" s="84">
        <f>SUM(N38:N41)</f>
        <v>18556</v>
      </c>
    </row>
    <row r="43" spans="1:14" x14ac:dyDescent="0.3">
      <c r="A43" s="5"/>
      <c r="B43" s="75"/>
      <c r="C43" s="3"/>
      <c r="D43" s="75"/>
      <c r="E43" s="75"/>
      <c r="F43" s="75"/>
      <c r="G43" s="75"/>
      <c r="H43" s="75"/>
      <c r="I43" s="75"/>
      <c r="J43" s="75"/>
      <c r="K43" s="75"/>
      <c r="L43" s="75"/>
    </row>
    <row r="44" spans="1:14" x14ac:dyDescent="0.3">
      <c r="A44" s="5" t="s">
        <v>65</v>
      </c>
      <c r="B44" s="75">
        <v>3468</v>
      </c>
      <c r="C44" s="3"/>
      <c r="D44" s="75">
        <v>4924</v>
      </c>
      <c r="E44" s="75">
        <v>5400</v>
      </c>
      <c r="F44" s="75">
        <v>4427</v>
      </c>
      <c r="G44" s="75">
        <v>5400</v>
      </c>
      <c r="H44" s="84">
        <v>5067</v>
      </c>
      <c r="I44" s="75">
        <v>5400</v>
      </c>
      <c r="J44" s="75">
        <v>5400</v>
      </c>
      <c r="K44" s="75"/>
      <c r="L44" s="75">
        <v>5400</v>
      </c>
      <c r="M44" s="75">
        <v>5400</v>
      </c>
      <c r="N44" s="84">
        <v>5000</v>
      </c>
    </row>
    <row r="45" spans="1:14" x14ac:dyDescent="0.3">
      <c r="A45" s="5" t="s">
        <v>66</v>
      </c>
      <c r="B45" s="75">
        <v>10504</v>
      </c>
      <c r="C45" s="3"/>
      <c r="D45" s="75">
        <v>9866</v>
      </c>
      <c r="E45" s="75">
        <v>10500</v>
      </c>
      <c r="F45" s="75">
        <v>11732</v>
      </c>
      <c r="G45" s="75">
        <v>10500</v>
      </c>
      <c r="H45" s="84">
        <v>10128</v>
      </c>
      <c r="I45" s="75">
        <v>10500</v>
      </c>
      <c r="J45" s="75">
        <v>10500</v>
      </c>
      <c r="K45" s="75"/>
      <c r="L45" s="75">
        <v>10500</v>
      </c>
      <c r="M45" s="75">
        <v>9000</v>
      </c>
      <c r="N45" s="84">
        <v>11056</v>
      </c>
    </row>
    <row r="46" spans="1:14" x14ac:dyDescent="0.3">
      <c r="A46" s="5" t="s">
        <v>67</v>
      </c>
      <c r="B46" s="75">
        <v>193</v>
      </c>
      <c r="C46" s="3"/>
      <c r="D46" s="75">
        <v>136</v>
      </c>
      <c r="E46" s="75">
        <v>200</v>
      </c>
      <c r="F46" s="75">
        <v>0</v>
      </c>
      <c r="G46" s="75">
        <v>200</v>
      </c>
      <c r="H46" s="84">
        <v>31</v>
      </c>
      <c r="I46" s="75">
        <v>200</v>
      </c>
      <c r="J46" s="75">
        <v>200</v>
      </c>
      <c r="K46" s="75"/>
      <c r="L46" s="75">
        <v>200</v>
      </c>
      <c r="M46" s="75">
        <v>200</v>
      </c>
      <c r="N46" s="84">
        <v>200</v>
      </c>
    </row>
    <row r="47" spans="1:14" x14ac:dyDescent="0.3">
      <c r="A47" s="5" t="s">
        <v>93</v>
      </c>
      <c r="B47" s="75">
        <v>200</v>
      </c>
      <c r="C47" s="3"/>
      <c r="D47" s="75">
        <v>160</v>
      </c>
      <c r="E47" s="75">
        <v>200</v>
      </c>
      <c r="F47" s="75">
        <v>0</v>
      </c>
      <c r="G47" s="75">
        <v>200</v>
      </c>
      <c r="H47" s="84">
        <v>0</v>
      </c>
      <c r="I47" s="75">
        <v>200</v>
      </c>
      <c r="J47" s="75">
        <v>200</v>
      </c>
      <c r="K47" s="75"/>
      <c r="L47" s="75">
        <v>200</v>
      </c>
      <c r="M47" s="75">
        <v>200</v>
      </c>
      <c r="N47" s="84">
        <v>200</v>
      </c>
    </row>
    <row r="48" spans="1:14" x14ac:dyDescent="0.3">
      <c r="A48" s="5" t="s">
        <v>68</v>
      </c>
      <c r="B48" s="75">
        <v>5186</v>
      </c>
      <c r="C48" s="3"/>
      <c r="D48" s="75">
        <v>5269</v>
      </c>
      <c r="E48" s="75">
        <v>5800</v>
      </c>
      <c r="F48" s="75">
        <v>5062</v>
      </c>
      <c r="G48" s="75">
        <v>5800</v>
      </c>
      <c r="H48" s="84">
        <v>5866</v>
      </c>
      <c r="I48" s="75">
        <v>5800</v>
      </c>
      <c r="J48" s="75">
        <v>5800</v>
      </c>
      <c r="K48" s="75"/>
      <c r="L48" s="75">
        <v>5800</v>
      </c>
      <c r="M48" s="75">
        <v>5800</v>
      </c>
      <c r="N48" s="84">
        <v>5500</v>
      </c>
    </row>
    <row r="49" spans="1:14" x14ac:dyDescent="0.3">
      <c r="A49" s="5" t="s">
        <v>69</v>
      </c>
      <c r="B49" s="75">
        <v>116</v>
      </c>
      <c r="C49" s="3"/>
      <c r="D49" s="75">
        <v>110</v>
      </c>
      <c r="E49" s="75">
        <v>250</v>
      </c>
      <c r="F49" s="75">
        <v>35</v>
      </c>
      <c r="G49" s="75">
        <v>250</v>
      </c>
      <c r="H49" s="84">
        <v>64</v>
      </c>
      <c r="I49" s="75">
        <v>250</v>
      </c>
      <c r="J49" s="75">
        <v>250</v>
      </c>
      <c r="K49" s="75"/>
      <c r="L49" s="75">
        <v>250</v>
      </c>
      <c r="M49" s="75">
        <v>100</v>
      </c>
      <c r="N49" s="84">
        <v>150</v>
      </c>
    </row>
    <row r="50" spans="1:14" x14ac:dyDescent="0.3">
      <c r="A50" s="5" t="s">
        <v>94</v>
      </c>
      <c r="B50" s="75">
        <v>0</v>
      </c>
      <c r="C50" s="3"/>
      <c r="D50" s="75">
        <v>0</v>
      </c>
      <c r="E50" s="75">
        <v>1000</v>
      </c>
      <c r="F50" s="75">
        <v>1000</v>
      </c>
      <c r="G50" s="75">
        <v>1000</v>
      </c>
      <c r="H50" s="84">
        <v>808</v>
      </c>
      <c r="I50" s="75">
        <v>1000</v>
      </c>
      <c r="J50" s="75">
        <v>1000</v>
      </c>
      <c r="K50" s="75"/>
      <c r="L50" s="75">
        <v>4000</v>
      </c>
      <c r="M50" s="75">
        <v>1500</v>
      </c>
      <c r="N50" s="84">
        <v>1500</v>
      </c>
    </row>
    <row r="51" spans="1:14" x14ac:dyDescent="0.3">
      <c r="A51" s="5" t="s">
        <v>56</v>
      </c>
      <c r="B51" s="75">
        <v>4969</v>
      </c>
      <c r="C51" s="3"/>
      <c r="D51" s="75">
        <v>1700</v>
      </c>
      <c r="E51" s="75">
        <v>6000</v>
      </c>
      <c r="F51" s="75">
        <v>3393</v>
      </c>
      <c r="G51" s="75">
        <v>20500</v>
      </c>
      <c r="H51" s="84">
        <v>8830</v>
      </c>
      <c r="I51" s="75">
        <v>29250</v>
      </c>
      <c r="J51" s="75">
        <v>29250</v>
      </c>
      <c r="K51" s="75"/>
      <c r="L51" s="75">
        <v>6000</v>
      </c>
      <c r="M51" s="75">
        <v>8000</v>
      </c>
      <c r="N51" s="84">
        <v>8836</v>
      </c>
    </row>
    <row r="52" spans="1:14" x14ac:dyDescent="0.3">
      <c r="A52" s="5" t="s">
        <v>95</v>
      </c>
      <c r="B52" s="75">
        <v>85</v>
      </c>
      <c r="C52" s="3"/>
      <c r="D52" s="75">
        <v>1129</v>
      </c>
      <c r="E52" s="75">
        <v>1500</v>
      </c>
      <c r="F52" s="75">
        <v>728</v>
      </c>
      <c r="G52" s="75">
        <v>1500</v>
      </c>
      <c r="H52" s="84">
        <v>22310</v>
      </c>
      <c r="I52" s="75">
        <v>56915</v>
      </c>
      <c r="J52" s="75">
        <v>94915</v>
      </c>
      <c r="K52" s="75"/>
      <c r="L52" s="75">
        <v>10500</v>
      </c>
      <c r="M52" s="75">
        <v>10500</v>
      </c>
      <c r="N52" s="84">
        <v>9500</v>
      </c>
    </row>
    <row r="53" spans="1:14" x14ac:dyDescent="0.3">
      <c r="A53" s="5" t="s">
        <v>70</v>
      </c>
      <c r="B53" s="75">
        <v>1922</v>
      </c>
      <c r="C53" s="3"/>
      <c r="D53" s="75">
        <v>1605</v>
      </c>
      <c r="E53" s="75">
        <v>2300</v>
      </c>
      <c r="F53" s="75">
        <v>1842</v>
      </c>
      <c r="G53" s="75">
        <v>2000</v>
      </c>
      <c r="H53" s="84">
        <v>2048</v>
      </c>
      <c r="I53" s="75">
        <v>2000</v>
      </c>
      <c r="J53" s="75">
        <v>2000</v>
      </c>
      <c r="K53" s="75"/>
      <c r="L53" s="75">
        <v>2000</v>
      </c>
      <c r="M53" s="75">
        <v>1300</v>
      </c>
      <c r="N53" s="84">
        <v>1300</v>
      </c>
    </row>
    <row r="54" spans="1:14" x14ac:dyDescent="0.3">
      <c r="A54" s="5" t="s">
        <v>96</v>
      </c>
      <c r="B54" s="75">
        <v>1170257</v>
      </c>
      <c r="C54" s="3"/>
      <c r="D54" s="75">
        <v>1167862</v>
      </c>
      <c r="E54" s="75">
        <v>1200000</v>
      </c>
      <c r="F54" s="75">
        <v>1183752</v>
      </c>
      <c r="G54" s="75">
        <v>1200000</v>
      </c>
      <c r="H54" s="84">
        <v>1072552</v>
      </c>
      <c r="I54" s="75">
        <v>1200000</v>
      </c>
      <c r="J54" s="75">
        <v>1200000</v>
      </c>
      <c r="K54" s="75"/>
      <c r="L54" s="75">
        <v>1200000</v>
      </c>
      <c r="M54" s="75">
        <v>1110000</v>
      </c>
      <c r="N54" s="84">
        <v>1120000</v>
      </c>
    </row>
    <row r="55" spans="1:14" x14ac:dyDescent="0.3">
      <c r="A55" s="5" t="s">
        <v>97</v>
      </c>
      <c r="B55" s="75">
        <v>107</v>
      </c>
      <c r="C55" s="3"/>
      <c r="D55" s="75">
        <v>36</v>
      </c>
      <c r="E55" s="75">
        <v>500</v>
      </c>
      <c r="F55" s="75">
        <v>170</v>
      </c>
      <c r="G55" s="75">
        <v>500</v>
      </c>
      <c r="H55" s="84">
        <v>0</v>
      </c>
      <c r="I55" s="75">
        <v>500</v>
      </c>
      <c r="J55" s="75">
        <v>500</v>
      </c>
      <c r="K55" s="75"/>
      <c r="L55" s="75">
        <v>500</v>
      </c>
      <c r="M55" s="75">
        <v>500</v>
      </c>
      <c r="N55" s="84">
        <v>500</v>
      </c>
    </row>
    <row r="56" spans="1:14" ht="16.2" x14ac:dyDescent="0.45">
      <c r="A56" s="2" t="s">
        <v>71</v>
      </c>
      <c r="B56" s="83">
        <v>58679</v>
      </c>
      <c r="C56" s="4"/>
      <c r="D56" s="83">
        <v>2400</v>
      </c>
      <c r="E56" s="83">
        <v>0</v>
      </c>
      <c r="F56" s="79">
        <v>4654</v>
      </c>
      <c r="G56" s="79">
        <v>0</v>
      </c>
      <c r="H56" s="129">
        <v>28368</v>
      </c>
      <c r="I56" s="79">
        <v>0</v>
      </c>
      <c r="J56" s="79">
        <v>31323</v>
      </c>
      <c r="K56" s="75"/>
      <c r="L56" s="79">
        <v>0</v>
      </c>
      <c r="M56" s="79">
        <v>105453</v>
      </c>
      <c r="N56" s="129">
        <v>0</v>
      </c>
    </row>
    <row r="57" spans="1:14" x14ac:dyDescent="0.3">
      <c r="A57" s="5" t="s">
        <v>72</v>
      </c>
      <c r="B57" s="75">
        <f>SUM(B44:B56)</f>
        <v>1255686</v>
      </c>
      <c r="C57" s="3"/>
      <c r="D57" s="75">
        <f>SUM(D44:D56)</f>
        <v>1195197</v>
      </c>
      <c r="E57" s="75">
        <f>SUM(E44:E56)</f>
        <v>1233650</v>
      </c>
      <c r="F57" s="75">
        <v>1216795</v>
      </c>
      <c r="G57" s="75">
        <f>SUM(G44:G56)</f>
        <v>1247850</v>
      </c>
      <c r="H57" s="84">
        <f>SUM(H44:H56)</f>
        <v>1156072</v>
      </c>
      <c r="I57" s="75">
        <f>SUM(I44:I56)</f>
        <v>1312015</v>
      </c>
      <c r="J57" s="75">
        <f>SUM(J44:J56)</f>
        <v>1381338</v>
      </c>
      <c r="K57" s="75"/>
      <c r="L57" s="75">
        <f>SUM(L44:L56)</f>
        <v>1245350</v>
      </c>
      <c r="M57" s="84">
        <f>SUM(M44:M56)</f>
        <v>1257953</v>
      </c>
      <c r="N57" s="84">
        <f>SUM(N44:N56)</f>
        <v>1163742</v>
      </c>
    </row>
    <row r="58" spans="1:14" x14ac:dyDescent="0.3">
      <c r="A58" s="5"/>
      <c r="B58" s="75"/>
      <c r="C58" s="3"/>
      <c r="D58" s="75"/>
      <c r="E58" s="75"/>
      <c r="F58" s="84"/>
      <c r="G58" s="75"/>
      <c r="H58" s="84"/>
      <c r="I58" s="75"/>
      <c r="J58" s="75"/>
      <c r="K58" s="75"/>
      <c r="L58" s="75"/>
    </row>
    <row r="59" spans="1:14" ht="16.2" x14ac:dyDescent="0.45">
      <c r="A59" s="2" t="s">
        <v>73</v>
      </c>
      <c r="B59" s="83">
        <v>0</v>
      </c>
      <c r="C59" s="4"/>
      <c r="D59" s="83">
        <v>0</v>
      </c>
      <c r="E59" s="83">
        <v>0</v>
      </c>
      <c r="F59" s="79">
        <v>0</v>
      </c>
      <c r="G59" s="79">
        <v>0</v>
      </c>
      <c r="H59" s="84">
        <v>0</v>
      </c>
      <c r="I59" s="79">
        <v>0</v>
      </c>
      <c r="J59" s="79">
        <v>0</v>
      </c>
      <c r="K59" s="75"/>
      <c r="L59" s="79">
        <v>0</v>
      </c>
      <c r="M59" s="129">
        <v>0</v>
      </c>
      <c r="N59" s="129">
        <v>0</v>
      </c>
    </row>
    <row r="60" spans="1:14" x14ac:dyDescent="0.3">
      <c r="A60" s="5" t="s">
        <v>74</v>
      </c>
      <c r="B60" s="75">
        <v>0</v>
      </c>
      <c r="C60" s="3"/>
      <c r="D60" s="75">
        <v>0</v>
      </c>
      <c r="E60" s="75">
        <v>0</v>
      </c>
      <c r="F60" s="75">
        <v>0</v>
      </c>
      <c r="G60" s="75">
        <v>0</v>
      </c>
      <c r="H60" s="84">
        <v>0</v>
      </c>
      <c r="I60" s="75">
        <v>0</v>
      </c>
      <c r="J60" s="75">
        <v>0</v>
      </c>
      <c r="K60" s="75"/>
      <c r="L60" s="75">
        <v>0</v>
      </c>
      <c r="M60" s="84">
        <v>0</v>
      </c>
      <c r="N60" s="84">
        <v>0</v>
      </c>
    </row>
    <row r="61" spans="1:14" x14ac:dyDescent="0.3">
      <c r="A61" s="5"/>
      <c r="B61" s="75"/>
      <c r="C61" s="3"/>
      <c r="D61" s="75"/>
      <c r="E61" s="75"/>
      <c r="F61" s="75"/>
      <c r="G61" s="75"/>
      <c r="H61" s="84"/>
      <c r="I61" s="75"/>
      <c r="J61" s="75"/>
      <c r="K61" s="75"/>
      <c r="L61" s="75"/>
    </row>
    <row r="62" spans="1:14" x14ac:dyDescent="0.3">
      <c r="A62" s="1" t="s">
        <v>98</v>
      </c>
      <c r="B62" s="81">
        <f>SUM(B57,B42,B36,B24,B20)</f>
        <v>4247844</v>
      </c>
      <c r="C62" s="15"/>
      <c r="D62" s="81">
        <f>SUM(D57,D36,D24,D20)</f>
        <v>4263541</v>
      </c>
      <c r="E62" s="81">
        <f>SUM(E57,E42,E36,E24,E20)</f>
        <v>4473256</v>
      </c>
      <c r="F62" s="81">
        <v>4741754</v>
      </c>
      <c r="G62" s="81">
        <f>SUM(G57,G42,G36,G24,G20)</f>
        <v>4999738</v>
      </c>
      <c r="H62" s="92">
        <f>SUM(H57,H42,H36,H24,H20)</f>
        <v>4768211</v>
      </c>
      <c r="I62" s="81">
        <v>5171029</v>
      </c>
      <c r="J62" s="81">
        <v>5148731</v>
      </c>
      <c r="K62" s="75"/>
      <c r="L62" s="81">
        <v>5189796</v>
      </c>
      <c r="M62" s="92">
        <f>SUM(M57,M42,M36,M24,M20)</f>
        <v>4784522</v>
      </c>
      <c r="N62" s="92">
        <f>SUM(N57,N42,N36,N24,N20)</f>
        <v>4517661</v>
      </c>
    </row>
    <row r="64" spans="1:14" x14ac:dyDescent="0.3">
      <c r="A64" s="1"/>
      <c r="B64" s="1"/>
      <c r="C64" s="1"/>
      <c r="D64" s="1"/>
      <c r="E64" s="1"/>
    </row>
    <row r="68" spans="1:12" x14ac:dyDescent="0.3">
      <c r="A68" s="1"/>
      <c r="B68" s="1"/>
      <c r="C68" s="1"/>
      <c r="D68" s="1"/>
      <c r="E68" s="1"/>
    </row>
    <row r="70" spans="1:12" x14ac:dyDescent="0.3">
      <c r="A70" s="1"/>
      <c r="B70" s="1"/>
      <c r="C70" s="1"/>
      <c r="D70" s="1"/>
      <c r="E70" s="1"/>
    </row>
    <row r="71" spans="1:12" x14ac:dyDescent="0.3">
      <c r="A71" s="1"/>
      <c r="B71" s="1"/>
      <c r="C71" s="1"/>
      <c r="D71" s="1"/>
      <c r="E71" s="1"/>
    </row>
    <row r="72" spans="1:12" x14ac:dyDescent="0.3">
      <c r="A72" s="1"/>
      <c r="B72" s="1"/>
      <c r="C72" s="1"/>
      <c r="D72" s="1"/>
      <c r="E72" s="1"/>
      <c r="H72" s="3"/>
      <c r="I72" s="3"/>
      <c r="J72" s="3"/>
      <c r="K72" s="3"/>
      <c r="L72" s="3"/>
    </row>
    <row r="73" spans="1:12" x14ac:dyDescent="0.3">
      <c r="A73" s="1"/>
      <c r="B73" s="1"/>
      <c r="C73" s="1"/>
      <c r="D73" s="1"/>
      <c r="E73" s="1"/>
      <c r="H73" s="3"/>
      <c r="I73" s="3"/>
      <c r="J73" s="3"/>
      <c r="K73" s="3"/>
      <c r="L73" s="3"/>
    </row>
    <row r="75" spans="1:12" x14ac:dyDescent="0.3">
      <c r="A75" s="1"/>
      <c r="B75" s="1"/>
      <c r="C75" s="1"/>
      <c r="D75" s="1"/>
      <c r="E75" s="1"/>
    </row>
    <row r="76" spans="1:12" x14ac:dyDescent="0.3">
      <c r="A76" s="1"/>
      <c r="B76" s="1"/>
      <c r="C76" s="1"/>
      <c r="D76" s="1"/>
      <c r="E76" s="1"/>
    </row>
    <row r="77" spans="1:12" x14ac:dyDescent="0.3">
      <c r="A77" s="5"/>
      <c r="B77" s="5"/>
      <c r="C77" s="5"/>
      <c r="D77" s="5"/>
      <c r="E77" s="5"/>
      <c r="I77" s="3"/>
      <c r="J77" s="3"/>
      <c r="K77" s="3"/>
      <c r="L77" s="3"/>
    </row>
    <row r="78" spans="1:12" x14ac:dyDescent="0.3">
      <c r="A78" s="5"/>
      <c r="B78" s="5"/>
      <c r="C78" s="5"/>
      <c r="D78" s="5"/>
      <c r="E78" s="5"/>
      <c r="I78" s="3"/>
      <c r="J78" s="3"/>
      <c r="K78" s="3"/>
      <c r="L78" s="3"/>
    </row>
    <row r="79" spans="1:12" x14ac:dyDescent="0.3">
      <c r="A79" s="5"/>
      <c r="B79" s="5"/>
      <c r="C79" s="5"/>
      <c r="D79" s="5"/>
      <c r="E79" s="5"/>
      <c r="I79" s="3"/>
      <c r="J79" s="3"/>
      <c r="K79" s="3"/>
      <c r="L79" s="3"/>
    </row>
    <row r="80" spans="1:12" x14ac:dyDescent="0.3">
      <c r="A80" s="5"/>
      <c r="B80" s="5"/>
      <c r="C80" s="5"/>
      <c r="D80" s="5"/>
      <c r="E80" s="5"/>
      <c r="I80" s="3"/>
      <c r="J80" s="3"/>
      <c r="K80" s="3"/>
      <c r="L80" s="3"/>
    </row>
    <row r="81" spans="1:12" x14ac:dyDescent="0.3">
      <c r="A81" s="5"/>
      <c r="B81" s="5"/>
      <c r="C81" s="5"/>
      <c r="D81" s="5"/>
      <c r="E81" s="5"/>
      <c r="I81" s="3"/>
      <c r="J81" s="3"/>
      <c r="K81" s="3"/>
      <c r="L81" s="3"/>
    </row>
    <row r="82" spans="1:12" x14ac:dyDescent="0.3">
      <c r="A82" s="5"/>
      <c r="B82" s="5"/>
      <c r="C82" s="5"/>
      <c r="D82" s="5"/>
      <c r="E82" s="5"/>
      <c r="I82" s="3"/>
      <c r="J82" s="3"/>
      <c r="K82" s="3"/>
      <c r="L82" s="3"/>
    </row>
    <row r="83" spans="1:12" ht="16.2" x14ac:dyDescent="0.45">
      <c r="A83" s="5"/>
      <c r="B83" s="5"/>
      <c r="C83" s="5"/>
      <c r="D83" s="5"/>
      <c r="E83" s="5"/>
      <c r="I83" s="6"/>
      <c r="J83" s="6"/>
      <c r="K83" s="3"/>
      <c r="L83" s="6"/>
    </row>
    <row r="84" spans="1:12" x14ac:dyDescent="0.3">
      <c r="A84" s="1"/>
      <c r="B84" s="1"/>
      <c r="C84" s="1"/>
      <c r="D84" s="1"/>
      <c r="E84" s="1"/>
      <c r="I84" s="3"/>
      <c r="J84" s="3"/>
      <c r="K84" s="3"/>
      <c r="L84" s="3"/>
    </row>
    <row r="86" spans="1:12" x14ac:dyDescent="0.3">
      <c r="A86" s="1"/>
      <c r="B86" s="1"/>
      <c r="C86" s="1"/>
      <c r="D86" s="1"/>
      <c r="E86" s="1"/>
    </row>
    <row r="87" spans="1:12" x14ac:dyDescent="0.3">
      <c r="A87" s="5"/>
      <c r="B87" s="5"/>
      <c r="C87" s="5"/>
      <c r="D87" s="5"/>
      <c r="E87" s="5"/>
      <c r="H87" s="3"/>
      <c r="I87" s="3"/>
      <c r="J87" s="3"/>
      <c r="K87" s="3"/>
      <c r="L87" s="3"/>
    </row>
    <row r="88" spans="1:12" x14ac:dyDescent="0.3">
      <c r="A88" s="5"/>
      <c r="B88" s="5"/>
      <c r="C88" s="5"/>
      <c r="D88" s="5"/>
      <c r="E88" s="5"/>
      <c r="H88" s="3"/>
      <c r="I88" s="3"/>
      <c r="J88" s="3"/>
      <c r="K88" s="3"/>
      <c r="L88" s="3"/>
    </row>
    <row r="89" spans="1:12" x14ac:dyDescent="0.3">
      <c r="A89" s="5"/>
      <c r="B89" s="5"/>
      <c r="C89" s="5"/>
      <c r="D89" s="5"/>
      <c r="E89" s="5"/>
      <c r="H89" s="3"/>
      <c r="I89" s="11"/>
      <c r="J89" s="11"/>
      <c r="K89" s="3"/>
      <c r="L89" s="4"/>
    </row>
    <row r="90" spans="1:12" x14ac:dyDescent="0.3">
      <c r="A90" s="1"/>
      <c r="B90" s="1"/>
      <c r="C90" s="1"/>
      <c r="D90" s="1"/>
      <c r="E90" s="1"/>
      <c r="H90" s="3"/>
      <c r="I90" s="3"/>
      <c r="J90" s="3"/>
      <c r="K90" s="3"/>
      <c r="L90" s="3"/>
    </row>
    <row r="91" spans="1:12" x14ac:dyDescent="0.3">
      <c r="H91" s="3"/>
      <c r="I91" s="3"/>
      <c r="J91" s="3"/>
      <c r="K91" s="3"/>
      <c r="L91" s="3"/>
    </row>
    <row r="92" spans="1:12" x14ac:dyDescent="0.3">
      <c r="A92" s="1"/>
      <c r="B92" s="1"/>
      <c r="C92" s="1"/>
      <c r="D92" s="1"/>
      <c r="E92" s="1"/>
      <c r="H92" s="3"/>
      <c r="I92" s="3"/>
      <c r="J92" s="3"/>
      <c r="K92" s="3"/>
      <c r="L92" s="3"/>
    </row>
  </sheetData>
  <mergeCells count="7">
    <mergeCell ref="B2:C2"/>
    <mergeCell ref="H4:L4"/>
    <mergeCell ref="D2:E2"/>
    <mergeCell ref="H1:M1"/>
    <mergeCell ref="F2:G2"/>
    <mergeCell ref="H2:J2"/>
    <mergeCell ref="K2:M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E772D-E550-4C27-B876-86684A367BFE}">
  <sheetPr>
    <tabColor theme="7" tint="0.59999389629810485"/>
  </sheetPr>
  <dimension ref="A1:P122"/>
  <sheetViews>
    <sheetView zoomScale="80" zoomScaleNormal="80" workbookViewId="0">
      <pane ySplit="3" topLeftCell="A77" activePane="bottomLeft" state="frozen"/>
      <selection pane="bottomLeft" activeCell="A109" sqref="A109"/>
    </sheetView>
  </sheetViews>
  <sheetFormatPr defaultRowHeight="14.4" x14ac:dyDescent="0.3"/>
  <cols>
    <col min="1" max="1" width="41.44140625" bestFit="1" customWidth="1"/>
    <col min="2" max="2" width="24.44140625" customWidth="1"/>
    <col min="3" max="3" width="23.33203125" hidden="1" customWidth="1"/>
    <col min="4" max="4" width="21.33203125" customWidth="1"/>
    <col min="5" max="5" width="21" customWidth="1"/>
    <col min="6" max="6" width="17.44140625" bestFit="1" customWidth="1"/>
    <col min="7" max="7" width="15.33203125" bestFit="1" customWidth="1"/>
    <col min="8" max="8" width="16.33203125" bestFit="1" customWidth="1"/>
    <col min="9" max="10" width="18.6640625" bestFit="1" customWidth="1"/>
    <col min="11" max="11" width="0" hidden="1" customWidth="1"/>
    <col min="12" max="12" width="18.6640625" bestFit="1" customWidth="1"/>
    <col min="13" max="13" width="14.33203125" bestFit="1" customWidth="1"/>
    <col min="15" max="15" width="14.33203125" bestFit="1" customWidth="1"/>
  </cols>
  <sheetData>
    <row r="1" spans="1:16" x14ac:dyDescent="0.3">
      <c r="H1" s="175" t="s">
        <v>11</v>
      </c>
      <c r="I1" s="175"/>
      <c r="J1" s="175"/>
      <c r="K1" s="175"/>
      <c r="L1" s="175"/>
      <c r="M1" s="175"/>
    </row>
    <row r="2" spans="1:16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 t="s">
        <v>1</v>
      </c>
      <c r="I2" s="174"/>
      <c r="J2" s="174"/>
      <c r="K2" s="174" t="s">
        <v>5</v>
      </c>
      <c r="L2" s="174"/>
      <c r="M2" s="174"/>
      <c r="N2" s="174" t="s">
        <v>670</v>
      </c>
      <c r="O2" s="174"/>
      <c r="P2" s="174"/>
    </row>
    <row r="3" spans="1:16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4</v>
      </c>
      <c r="K3" t="s">
        <v>2</v>
      </c>
      <c r="L3" t="s">
        <v>3</v>
      </c>
      <c r="M3" t="s">
        <v>4</v>
      </c>
      <c r="O3" t="s">
        <v>3</v>
      </c>
    </row>
    <row r="4" spans="1:16" x14ac:dyDescent="0.3">
      <c r="A4" s="26" t="s">
        <v>103</v>
      </c>
      <c r="B4" s="74">
        <v>2178995</v>
      </c>
      <c r="C4" s="74"/>
      <c r="D4" s="74">
        <v>2624221</v>
      </c>
      <c r="E4" s="74">
        <v>1923748</v>
      </c>
      <c r="F4" s="74">
        <v>2223557</v>
      </c>
      <c r="G4" s="74">
        <v>2427599</v>
      </c>
      <c r="H4" s="74">
        <v>2302796</v>
      </c>
      <c r="I4" s="74">
        <v>2037449</v>
      </c>
      <c r="J4" s="74">
        <v>2301796</v>
      </c>
      <c r="K4" s="74"/>
      <c r="L4" s="74">
        <v>1811065</v>
      </c>
      <c r="M4" s="74">
        <v>2222144</v>
      </c>
      <c r="N4" s="23"/>
      <c r="O4" s="81">
        <v>2071068</v>
      </c>
    </row>
    <row r="5" spans="1:16" x14ac:dyDescent="0.3">
      <c r="A5" s="26" t="s">
        <v>325</v>
      </c>
      <c r="B5" s="74">
        <v>0</v>
      </c>
      <c r="C5" s="74"/>
      <c r="D5" s="74">
        <v>0</v>
      </c>
      <c r="E5" s="74">
        <v>0</v>
      </c>
      <c r="F5" s="74">
        <v>275000</v>
      </c>
      <c r="G5" s="74">
        <v>0</v>
      </c>
      <c r="H5" s="81">
        <v>450000</v>
      </c>
      <c r="I5" s="74">
        <v>275000</v>
      </c>
      <c r="J5" s="74">
        <v>450000</v>
      </c>
      <c r="K5" s="74"/>
      <c r="L5" s="74">
        <v>725000</v>
      </c>
      <c r="M5" s="74">
        <v>725000</v>
      </c>
      <c r="N5" s="23"/>
      <c r="O5" s="81">
        <v>0</v>
      </c>
    </row>
    <row r="6" spans="1:16" ht="16.2" x14ac:dyDescent="0.45">
      <c r="A6" s="26" t="s">
        <v>326</v>
      </c>
      <c r="B6" s="74">
        <v>0</v>
      </c>
      <c r="C6" s="74"/>
      <c r="D6" s="74">
        <v>0</v>
      </c>
      <c r="E6" s="74">
        <v>0</v>
      </c>
      <c r="F6" s="74">
        <v>225000</v>
      </c>
      <c r="G6" s="74">
        <v>0</v>
      </c>
      <c r="H6" s="81">
        <v>450000</v>
      </c>
      <c r="I6" s="95">
        <v>450000</v>
      </c>
      <c r="J6" s="74">
        <v>450000</v>
      </c>
      <c r="K6" s="74"/>
      <c r="L6" s="74">
        <v>0</v>
      </c>
      <c r="M6" s="23">
        <v>0</v>
      </c>
      <c r="N6" s="23"/>
      <c r="O6" s="81">
        <v>0</v>
      </c>
    </row>
    <row r="7" spans="1:16" ht="16.2" x14ac:dyDescent="0.45">
      <c r="A7" s="26" t="s">
        <v>219</v>
      </c>
      <c r="B7" s="95">
        <v>55410</v>
      </c>
      <c r="C7" s="74"/>
      <c r="D7" s="95">
        <v>399060</v>
      </c>
      <c r="E7" s="95">
        <v>0</v>
      </c>
      <c r="F7" s="95">
        <v>105896</v>
      </c>
      <c r="G7" s="95">
        <v>0</v>
      </c>
      <c r="H7" s="82">
        <v>24642</v>
      </c>
      <c r="I7" s="95">
        <v>0</v>
      </c>
      <c r="J7" s="95">
        <v>24642</v>
      </c>
      <c r="K7" s="74"/>
      <c r="L7" s="95">
        <v>0</v>
      </c>
      <c r="M7" s="95">
        <v>122213</v>
      </c>
      <c r="N7" s="23"/>
      <c r="O7" s="82">
        <v>0</v>
      </c>
    </row>
    <row r="8" spans="1:16" x14ac:dyDescent="0.3">
      <c r="A8" s="26" t="s">
        <v>220</v>
      </c>
      <c r="B8" s="74">
        <f>SUM(B4:B7)</f>
        <v>2234405</v>
      </c>
      <c r="C8" s="74"/>
      <c r="D8" s="74">
        <v>3023281</v>
      </c>
      <c r="E8" s="74">
        <f>SUM(E4)</f>
        <v>1923748</v>
      </c>
      <c r="F8" s="74">
        <v>2829453</v>
      </c>
      <c r="G8" s="74">
        <v>2427599</v>
      </c>
      <c r="H8" s="81">
        <f>SUM(H4:H7)</f>
        <v>3227438</v>
      </c>
      <c r="I8" s="74">
        <v>2762449</v>
      </c>
      <c r="J8" s="74">
        <v>3227438</v>
      </c>
      <c r="K8" s="74"/>
      <c r="L8" s="74">
        <v>2536065</v>
      </c>
      <c r="M8" s="74">
        <f>SUM(M4:M7)</f>
        <v>3069357</v>
      </c>
      <c r="N8" s="23"/>
      <c r="O8" s="81">
        <v>2071068</v>
      </c>
    </row>
    <row r="9" spans="1:16" x14ac:dyDescent="0.3">
      <c r="A9" s="2"/>
      <c r="B9" s="83"/>
      <c r="C9" s="83"/>
      <c r="D9" s="83"/>
      <c r="E9" s="83"/>
      <c r="F9" s="75"/>
      <c r="G9" s="75"/>
      <c r="H9" s="75"/>
      <c r="I9" s="75"/>
      <c r="J9" s="75"/>
      <c r="K9" s="75"/>
      <c r="L9" s="75"/>
      <c r="M9" s="3"/>
      <c r="N9" s="3"/>
      <c r="O9" s="75"/>
    </row>
    <row r="10" spans="1:16" x14ac:dyDescent="0.3">
      <c r="A10" s="26" t="s">
        <v>104</v>
      </c>
      <c r="B10" s="74"/>
      <c r="C10" s="74"/>
      <c r="D10" s="74"/>
      <c r="E10" s="74"/>
      <c r="F10" s="84"/>
      <c r="G10" s="75"/>
      <c r="H10" s="75"/>
      <c r="I10" s="84"/>
      <c r="J10" s="75"/>
      <c r="K10" s="75"/>
      <c r="L10" s="75"/>
      <c r="M10" s="3"/>
      <c r="N10" s="3"/>
      <c r="O10" s="75"/>
    </row>
    <row r="11" spans="1:16" x14ac:dyDescent="0.3">
      <c r="A11" s="22" t="s">
        <v>327</v>
      </c>
      <c r="B11" s="72">
        <v>4436091</v>
      </c>
      <c r="C11" s="72"/>
      <c r="D11" s="72">
        <v>4276047</v>
      </c>
      <c r="E11" s="72">
        <v>4516621</v>
      </c>
      <c r="F11" s="75">
        <v>4244671</v>
      </c>
      <c r="G11" s="75">
        <v>4350066</v>
      </c>
      <c r="H11" s="75">
        <v>4244866</v>
      </c>
      <c r="I11" s="75">
        <v>4314151</v>
      </c>
      <c r="J11" s="75">
        <v>4081766</v>
      </c>
      <c r="K11" s="75"/>
      <c r="L11" s="75">
        <v>4073310</v>
      </c>
      <c r="M11" s="75">
        <v>2266145</v>
      </c>
      <c r="N11" s="3"/>
      <c r="O11" s="75">
        <v>1456308</v>
      </c>
    </row>
    <row r="12" spans="1:16" x14ac:dyDescent="0.3">
      <c r="A12" s="22" t="s">
        <v>328</v>
      </c>
      <c r="B12" s="72">
        <v>199181</v>
      </c>
      <c r="C12" s="72"/>
      <c r="D12" s="72">
        <v>229641</v>
      </c>
      <c r="E12" s="72">
        <v>211000</v>
      </c>
      <c r="F12" s="75">
        <v>215314</v>
      </c>
      <c r="G12" s="75">
        <v>222819</v>
      </c>
      <c r="H12" s="75">
        <v>239005</v>
      </c>
      <c r="I12" s="75">
        <v>230562</v>
      </c>
      <c r="J12" s="75">
        <v>230830</v>
      </c>
      <c r="K12" s="75"/>
      <c r="L12" s="75">
        <v>238000</v>
      </c>
      <c r="M12" s="75">
        <v>111382</v>
      </c>
      <c r="N12" s="3"/>
      <c r="O12" s="75">
        <v>45000</v>
      </c>
    </row>
    <row r="13" spans="1:16" ht="14.25" customHeight="1" x14ac:dyDescent="0.3">
      <c r="A13" s="22" t="s">
        <v>611</v>
      </c>
      <c r="B13" s="72">
        <v>1918246</v>
      </c>
      <c r="C13" s="72"/>
      <c r="D13" s="72">
        <v>2179514</v>
      </c>
      <c r="E13" s="72">
        <v>2284100</v>
      </c>
      <c r="F13" s="75">
        <v>1923530</v>
      </c>
      <c r="G13" s="75">
        <v>2266720</v>
      </c>
      <c r="H13" s="75">
        <v>2019781</v>
      </c>
      <c r="I13" s="75">
        <v>2467233</v>
      </c>
      <c r="J13" s="75">
        <v>2004446</v>
      </c>
      <c r="K13" s="75"/>
      <c r="L13" s="75">
        <v>2127000</v>
      </c>
      <c r="M13" s="75">
        <v>1141225</v>
      </c>
      <c r="N13" s="3"/>
      <c r="O13" s="75">
        <v>153524</v>
      </c>
    </row>
    <row r="14" spans="1:16" ht="14.25" customHeight="1" x14ac:dyDescent="0.3">
      <c r="A14" s="22" t="s">
        <v>671</v>
      </c>
      <c r="B14" s="72"/>
      <c r="C14" s="72"/>
      <c r="D14" s="72"/>
      <c r="E14" s="72"/>
      <c r="F14" s="75"/>
      <c r="G14" s="75"/>
      <c r="H14" s="75">
        <v>0</v>
      </c>
      <c r="I14" s="75"/>
      <c r="J14" s="75"/>
      <c r="K14" s="75"/>
      <c r="L14" s="75"/>
      <c r="M14" s="75">
        <v>600000</v>
      </c>
      <c r="N14" s="3"/>
      <c r="O14" s="75">
        <v>0</v>
      </c>
    </row>
    <row r="15" spans="1:16" ht="16.2" x14ac:dyDescent="0.45">
      <c r="A15" s="22" t="s">
        <v>106</v>
      </c>
      <c r="B15" s="73">
        <v>15021</v>
      </c>
      <c r="C15" s="72"/>
      <c r="D15" s="73">
        <v>20088</v>
      </c>
      <c r="E15" s="73">
        <v>8619</v>
      </c>
      <c r="F15" s="79">
        <v>46645</v>
      </c>
      <c r="G15" s="79">
        <v>25312</v>
      </c>
      <c r="H15" s="79">
        <v>79054</v>
      </c>
      <c r="I15" s="79">
        <v>42806</v>
      </c>
      <c r="J15" s="79">
        <v>69028</v>
      </c>
      <c r="K15" s="75"/>
      <c r="L15" s="79">
        <v>70000</v>
      </c>
      <c r="M15" s="79">
        <v>30872</v>
      </c>
      <c r="N15" s="3"/>
      <c r="O15" s="79">
        <v>15000</v>
      </c>
    </row>
    <row r="16" spans="1:16" x14ac:dyDescent="0.3">
      <c r="A16" s="26" t="s">
        <v>107</v>
      </c>
      <c r="B16" s="74">
        <f>SUM(B11:B15)</f>
        <v>6568539</v>
      </c>
      <c r="C16" s="74"/>
      <c r="D16" s="74">
        <v>6705290</v>
      </c>
      <c r="E16" s="74">
        <f>SUM(E11:E15)</f>
        <v>7020340</v>
      </c>
      <c r="F16" s="81">
        <f>SUM(F11:F15)</f>
        <v>6430160</v>
      </c>
      <c r="G16" s="81">
        <f>SUM(G11:G15)</f>
        <v>6864917</v>
      </c>
      <c r="H16" s="81">
        <f>SUM(H11:H15)</f>
        <v>6582706</v>
      </c>
      <c r="I16" s="81">
        <f>SUM(I11:I15)</f>
        <v>7054752</v>
      </c>
      <c r="J16" s="81">
        <v>6386070</v>
      </c>
      <c r="K16" s="75"/>
      <c r="L16" s="81">
        <v>6508310</v>
      </c>
      <c r="M16" s="81">
        <f>SUM(M11:M15)</f>
        <v>4149624</v>
      </c>
      <c r="N16" s="3"/>
      <c r="O16" s="81">
        <f>SUM(O11:O15)</f>
        <v>1669832</v>
      </c>
    </row>
    <row r="17" spans="1:15" x14ac:dyDescent="0.3">
      <c r="A17" s="22"/>
      <c r="B17" s="72"/>
      <c r="C17" s="72"/>
      <c r="D17" s="72"/>
      <c r="E17" s="72"/>
      <c r="F17" s="75"/>
      <c r="G17" s="75"/>
      <c r="H17" s="75"/>
      <c r="I17" s="75"/>
      <c r="J17" s="75"/>
      <c r="K17" s="75"/>
      <c r="L17" s="75"/>
      <c r="M17" s="3"/>
      <c r="N17" s="3"/>
      <c r="O17" s="75"/>
    </row>
    <row r="18" spans="1:15" ht="16.2" x14ac:dyDescent="0.45">
      <c r="A18" s="26" t="s">
        <v>30</v>
      </c>
      <c r="B18" s="95">
        <v>8802944</v>
      </c>
      <c r="C18" s="74"/>
      <c r="D18" s="95">
        <f>SUM(D16,D8)</f>
        <v>9728571</v>
      </c>
      <c r="E18" s="95">
        <v>8944088</v>
      </c>
      <c r="F18" s="82">
        <v>9259613</v>
      </c>
      <c r="G18" s="82">
        <v>9292516</v>
      </c>
      <c r="H18" s="82">
        <f>SUM(H8,H16)</f>
        <v>9810144</v>
      </c>
      <c r="I18" s="82">
        <v>9817201</v>
      </c>
      <c r="J18" s="82">
        <v>9613508</v>
      </c>
      <c r="K18" s="75"/>
      <c r="L18" s="82">
        <v>9044375</v>
      </c>
      <c r="M18" s="82">
        <v>7218981</v>
      </c>
      <c r="N18" s="3"/>
      <c r="O18" s="82">
        <v>3740900</v>
      </c>
    </row>
    <row r="19" spans="1:15" x14ac:dyDescent="0.3">
      <c r="A19" s="22"/>
      <c r="B19" s="72"/>
      <c r="C19" s="72"/>
      <c r="D19" s="72"/>
      <c r="E19" s="72"/>
      <c r="F19" s="75"/>
      <c r="G19" s="75"/>
      <c r="H19" s="75"/>
      <c r="I19" s="75"/>
      <c r="J19" s="75"/>
      <c r="K19" s="75"/>
      <c r="L19" s="75"/>
      <c r="M19" s="75"/>
      <c r="N19" s="3"/>
      <c r="O19" s="75"/>
    </row>
    <row r="20" spans="1:15" x14ac:dyDescent="0.3">
      <c r="A20" s="26" t="s">
        <v>329</v>
      </c>
      <c r="B20" s="74"/>
      <c r="C20" s="74"/>
      <c r="D20" s="74"/>
      <c r="E20" s="74"/>
      <c r="F20" s="75"/>
      <c r="G20" s="75"/>
      <c r="H20" s="75"/>
      <c r="I20" s="75"/>
      <c r="J20" s="75"/>
      <c r="K20" s="75"/>
      <c r="L20" s="75"/>
      <c r="M20" s="75"/>
      <c r="N20" s="3"/>
      <c r="O20" s="75"/>
    </row>
    <row r="21" spans="1:15" x14ac:dyDescent="0.3">
      <c r="A21" s="22" t="s">
        <v>330</v>
      </c>
      <c r="B21" s="72">
        <v>3882125</v>
      </c>
      <c r="C21" s="72"/>
      <c r="D21" s="72">
        <v>4447323</v>
      </c>
      <c r="E21" s="72">
        <v>4374300</v>
      </c>
      <c r="F21" s="75">
        <v>4081862</v>
      </c>
      <c r="G21" s="75">
        <v>4475942</v>
      </c>
      <c r="H21" s="75">
        <v>4328995</v>
      </c>
      <c r="I21" s="75">
        <v>4618369</v>
      </c>
      <c r="J21" s="75">
        <v>4548366</v>
      </c>
      <c r="K21" s="75"/>
      <c r="L21" s="75">
        <v>4406054</v>
      </c>
      <c r="M21" s="75">
        <v>3898370</v>
      </c>
      <c r="N21" s="3"/>
      <c r="O21" s="75">
        <v>2193710</v>
      </c>
    </row>
    <row r="22" spans="1:15" ht="16.2" x14ac:dyDescent="0.45">
      <c r="A22" s="22" t="s">
        <v>331</v>
      </c>
      <c r="B22" s="73">
        <v>480727</v>
      </c>
      <c r="C22" s="72"/>
      <c r="D22" s="73">
        <v>497034</v>
      </c>
      <c r="E22" s="73">
        <v>513702</v>
      </c>
      <c r="F22" s="79">
        <v>519510</v>
      </c>
      <c r="G22" s="79">
        <v>516415</v>
      </c>
      <c r="H22" s="79">
        <v>436878</v>
      </c>
      <c r="I22" s="79">
        <v>541770</v>
      </c>
      <c r="J22" s="79">
        <v>489793</v>
      </c>
      <c r="K22" s="75"/>
      <c r="L22" s="79">
        <v>527838</v>
      </c>
      <c r="M22" s="79">
        <v>395092</v>
      </c>
      <c r="N22" s="3"/>
      <c r="O22" s="79">
        <v>218253</v>
      </c>
    </row>
    <row r="23" spans="1:15" x14ac:dyDescent="0.3">
      <c r="A23" s="26" t="s">
        <v>332</v>
      </c>
      <c r="B23" s="76">
        <f>SUM(B21:B22)</f>
        <v>4362852</v>
      </c>
      <c r="C23" s="76"/>
      <c r="D23" s="76">
        <f>SUM(D21:D22)</f>
        <v>4944357</v>
      </c>
      <c r="E23" s="76">
        <v>4888002</v>
      </c>
      <c r="F23" s="75">
        <v>4601372</v>
      </c>
      <c r="G23" s="75">
        <f>SUM(G21:G22)</f>
        <v>4992357</v>
      </c>
      <c r="H23" s="75">
        <f>SUM(H21:H22)</f>
        <v>4765873</v>
      </c>
      <c r="I23" s="75">
        <v>5160139</v>
      </c>
      <c r="J23" s="75">
        <v>5038159</v>
      </c>
      <c r="K23" s="75"/>
      <c r="L23" s="75">
        <v>4933892</v>
      </c>
      <c r="M23" s="75">
        <v>4293462</v>
      </c>
      <c r="N23" s="3"/>
      <c r="O23" s="75">
        <f>SUM(O21:O22)</f>
        <v>2411963</v>
      </c>
    </row>
    <row r="24" spans="1:15" x14ac:dyDescent="0.3">
      <c r="A24" s="22"/>
      <c r="B24" s="72"/>
      <c r="C24" s="72"/>
      <c r="D24" s="72"/>
      <c r="E24" s="72"/>
      <c r="F24" s="75"/>
      <c r="G24" s="75"/>
      <c r="H24" s="75"/>
      <c r="I24" s="75"/>
      <c r="J24" s="75"/>
      <c r="K24" s="75"/>
      <c r="L24" s="75"/>
      <c r="M24" s="75"/>
      <c r="N24" s="3"/>
      <c r="O24" s="75"/>
    </row>
    <row r="25" spans="1:15" x14ac:dyDescent="0.3">
      <c r="A25" s="26" t="s">
        <v>333</v>
      </c>
      <c r="B25" s="74"/>
      <c r="C25" s="74"/>
      <c r="D25" s="74"/>
      <c r="E25" s="74"/>
      <c r="F25" s="75"/>
      <c r="G25" s="75"/>
      <c r="H25" s="75"/>
      <c r="I25" s="75"/>
      <c r="J25" s="75"/>
      <c r="K25" s="75"/>
      <c r="L25" s="75"/>
      <c r="M25" s="75"/>
      <c r="N25" s="3"/>
      <c r="O25" s="75"/>
    </row>
    <row r="26" spans="1:15" x14ac:dyDescent="0.3">
      <c r="A26" s="22" t="s">
        <v>330</v>
      </c>
      <c r="B26" s="72">
        <v>233394</v>
      </c>
      <c r="C26" s="72"/>
      <c r="D26" s="72">
        <v>372599</v>
      </c>
      <c r="E26" s="72">
        <v>377841</v>
      </c>
      <c r="F26" s="75">
        <v>77994</v>
      </c>
      <c r="G26" s="75">
        <v>195000</v>
      </c>
      <c r="H26" s="75">
        <v>163394</v>
      </c>
      <c r="I26" s="75">
        <v>145000</v>
      </c>
      <c r="J26" s="75">
        <v>225000</v>
      </c>
      <c r="K26" s="75"/>
      <c r="L26" s="75">
        <v>0</v>
      </c>
      <c r="M26" s="75">
        <v>36330</v>
      </c>
      <c r="N26" s="3"/>
      <c r="O26" s="75">
        <v>0</v>
      </c>
    </row>
    <row r="27" spans="1:15" x14ac:dyDescent="0.3">
      <c r="A27" s="22" t="s">
        <v>334</v>
      </c>
      <c r="B27" s="72">
        <v>0</v>
      </c>
      <c r="C27" s="72"/>
      <c r="D27" s="72">
        <v>77260</v>
      </c>
      <c r="E27" s="72">
        <v>275000</v>
      </c>
      <c r="F27" s="75">
        <v>253176</v>
      </c>
      <c r="G27" s="75">
        <v>200000</v>
      </c>
      <c r="H27" s="75">
        <v>613185</v>
      </c>
      <c r="I27" s="75">
        <v>160000</v>
      </c>
      <c r="J27" s="75">
        <v>618296</v>
      </c>
      <c r="K27" s="75"/>
      <c r="L27" s="75">
        <v>300000</v>
      </c>
      <c r="M27" s="75">
        <v>61997</v>
      </c>
      <c r="N27" s="3"/>
      <c r="O27" s="75">
        <v>0</v>
      </c>
    </row>
    <row r="28" spans="1:15" ht="16.2" x14ac:dyDescent="0.45">
      <c r="A28" s="22" t="s">
        <v>331</v>
      </c>
      <c r="B28" s="73">
        <v>106</v>
      </c>
      <c r="C28" s="72"/>
      <c r="D28" s="73">
        <v>192490</v>
      </c>
      <c r="E28" s="73">
        <v>0</v>
      </c>
      <c r="F28" s="79">
        <v>22165</v>
      </c>
      <c r="G28" s="79">
        <v>5000</v>
      </c>
      <c r="H28" s="79">
        <v>10978</v>
      </c>
      <c r="I28" s="79">
        <v>0</v>
      </c>
      <c r="J28" s="79">
        <v>10978</v>
      </c>
      <c r="K28" s="75"/>
      <c r="L28" s="79">
        <v>0</v>
      </c>
      <c r="M28" s="79">
        <v>0</v>
      </c>
      <c r="N28" s="3"/>
      <c r="O28" s="79">
        <v>0</v>
      </c>
    </row>
    <row r="29" spans="1:15" x14ac:dyDescent="0.3">
      <c r="A29" s="26" t="s">
        <v>335</v>
      </c>
      <c r="B29" s="76">
        <f>SUM(B26:B28)</f>
        <v>233500</v>
      </c>
      <c r="C29" s="76"/>
      <c r="D29" s="76">
        <f>SUM(D26:D28)</f>
        <v>642349</v>
      </c>
      <c r="E29" s="76">
        <f>SUM(E26:E28)</f>
        <v>652841</v>
      </c>
      <c r="F29" s="75">
        <v>353335</v>
      </c>
      <c r="G29" s="75">
        <f>SUM(G26:G28)</f>
        <v>400000</v>
      </c>
      <c r="H29" s="75">
        <f>SUM(H26:H28)</f>
        <v>787557</v>
      </c>
      <c r="I29" s="75">
        <v>305000</v>
      </c>
      <c r="J29" s="75">
        <v>854274</v>
      </c>
      <c r="K29" s="75"/>
      <c r="L29" s="75">
        <v>300000</v>
      </c>
      <c r="M29" s="75">
        <f>SUM(M26:M27)</f>
        <v>98327</v>
      </c>
      <c r="N29" s="3"/>
      <c r="O29" s="75">
        <v>0</v>
      </c>
    </row>
    <row r="30" spans="1:15" x14ac:dyDescent="0.3">
      <c r="A30" s="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3"/>
      <c r="O30" s="75"/>
    </row>
    <row r="31" spans="1:15" x14ac:dyDescent="0.3">
      <c r="A31" s="1" t="s">
        <v>336</v>
      </c>
      <c r="B31" s="81"/>
      <c r="C31" s="81"/>
      <c r="D31" s="81"/>
      <c r="E31" s="81"/>
      <c r="F31" s="75"/>
      <c r="G31" s="75"/>
      <c r="H31" s="75"/>
      <c r="I31" s="75"/>
      <c r="J31" s="75"/>
      <c r="K31" s="75"/>
      <c r="L31" s="75"/>
      <c r="M31" s="75"/>
      <c r="N31" s="3"/>
      <c r="O31" s="75"/>
    </row>
    <row r="32" spans="1:15" x14ac:dyDescent="0.3">
      <c r="A32" s="5" t="s">
        <v>337</v>
      </c>
      <c r="B32" s="75">
        <v>335000</v>
      </c>
      <c r="C32" s="75"/>
      <c r="D32" s="75">
        <v>374825</v>
      </c>
      <c r="E32" s="75">
        <v>375000</v>
      </c>
      <c r="F32" s="72">
        <v>360000</v>
      </c>
      <c r="G32" s="72">
        <v>375000</v>
      </c>
      <c r="H32" s="75">
        <v>375000</v>
      </c>
      <c r="I32" s="75">
        <v>375000</v>
      </c>
      <c r="J32" s="75">
        <v>375000</v>
      </c>
      <c r="K32" s="75"/>
      <c r="L32" s="75">
        <v>375000</v>
      </c>
      <c r="M32" s="75">
        <v>360000</v>
      </c>
      <c r="N32" s="3"/>
      <c r="O32" s="75">
        <v>180000</v>
      </c>
    </row>
    <row r="33" spans="1:15" x14ac:dyDescent="0.3">
      <c r="A33" s="5" t="s">
        <v>612</v>
      </c>
      <c r="B33" s="75">
        <v>0</v>
      </c>
      <c r="C33" s="75"/>
      <c r="D33" s="75">
        <v>160000</v>
      </c>
      <c r="E33" s="75">
        <v>0</v>
      </c>
      <c r="F33" s="72">
        <v>0</v>
      </c>
      <c r="G33" s="72">
        <v>0</v>
      </c>
      <c r="H33" s="75">
        <v>0</v>
      </c>
      <c r="I33" s="75">
        <v>0</v>
      </c>
      <c r="J33" s="75">
        <v>0</v>
      </c>
      <c r="K33" s="75"/>
      <c r="L33" s="75">
        <v>0</v>
      </c>
      <c r="M33" s="75">
        <v>0</v>
      </c>
      <c r="N33" s="3"/>
      <c r="O33" s="75"/>
    </row>
    <row r="34" spans="1:15" x14ac:dyDescent="0.3">
      <c r="A34" s="5" t="s">
        <v>200</v>
      </c>
      <c r="B34" s="75">
        <v>161200</v>
      </c>
      <c r="C34" s="75"/>
      <c r="D34" s="75">
        <v>72861</v>
      </c>
      <c r="E34" s="75">
        <v>68400</v>
      </c>
      <c r="F34" s="75">
        <v>111522</v>
      </c>
      <c r="G34" s="75">
        <v>63200</v>
      </c>
      <c r="H34" s="75">
        <v>138831</v>
      </c>
      <c r="I34" s="75">
        <v>71460</v>
      </c>
      <c r="J34" s="75">
        <v>72740</v>
      </c>
      <c r="K34" s="75"/>
      <c r="L34" s="75">
        <v>68200</v>
      </c>
      <c r="M34" s="75">
        <v>66200</v>
      </c>
      <c r="N34" s="3"/>
      <c r="O34" s="75">
        <v>10700</v>
      </c>
    </row>
    <row r="35" spans="1:15" ht="16.2" x14ac:dyDescent="0.45">
      <c r="A35" s="5" t="s">
        <v>338</v>
      </c>
      <c r="B35" s="79">
        <v>6800</v>
      </c>
      <c r="C35" s="75"/>
      <c r="D35" s="79">
        <v>7712</v>
      </c>
      <c r="E35" s="79">
        <v>10000</v>
      </c>
      <c r="F35" s="79">
        <v>1000</v>
      </c>
      <c r="G35" s="79">
        <v>10000</v>
      </c>
      <c r="H35" s="79">
        <v>5700</v>
      </c>
      <c r="I35" s="79">
        <v>10000</v>
      </c>
      <c r="J35" s="79">
        <v>10000</v>
      </c>
      <c r="K35" s="75"/>
      <c r="L35" s="79">
        <v>10000</v>
      </c>
      <c r="M35" s="79">
        <v>7500</v>
      </c>
      <c r="N35" s="3"/>
      <c r="O35" s="79">
        <v>7500</v>
      </c>
    </row>
    <row r="36" spans="1:15" x14ac:dyDescent="0.3">
      <c r="A36" s="1" t="s">
        <v>339</v>
      </c>
      <c r="B36" s="81">
        <f>SUM(B32:B35)</f>
        <v>503000</v>
      </c>
      <c r="C36" s="81"/>
      <c r="D36" s="80">
        <f>SUM(D32:D35)</f>
        <v>615398</v>
      </c>
      <c r="E36" s="80">
        <f>SUM(E32:E35)</f>
        <v>453400</v>
      </c>
      <c r="F36" s="75">
        <v>472522</v>
      </c>
      <c r="G36" s="75">
        <f>SUM(G32:G35)</f>
        <v>448200</v>
      </c>
      <c r="H36" s="75">
        <f>SUM(H31:H35)</f>
        <v>519531</v>
      </c>
      <c r="I36" s="75">
        <v>456460</v>
      </c>
      <c r="J36" s="75">
        <v>457740</v>
      </c>
      <c r="K36" s="75"/>
      <c r="L36" s="75">
        <v>453200</v>
      </c>
      <c r="M36" s="75">
        <f>SUM(M32:M35)</f>
        <v>433700</v>
      </c>
      <c r="N36" s="3"/>
      <c r="O36" s="75">
        <f>SUM(O32:O35)</f>
        <v>198200</v>
      </c>
    </row>
    <row r="37" spans="1:15" x14ac:dyDescent="0.3">
      <c r="A37" s="1"/>
      <c r="B37" s="81"/>
      <c r="C37" s="81"/>
      <c r="D37" s="81"/>
      <c r="E37" s="81"/>
      <c r="F37" s="75"/>
      <c r="G37" s="75"/>
      <c r="H37" s="75"/>
      <c r="I37" s="75"/>
      <c r="J37" s="75"/>
      <c r="K37" s="75"/>
      <c r="L37" s="75"/>
      <c r="M37" s="75"/>
      <c r="N37" s="3"/>
      <c r="O37" s="75"/>
    </row>
    <row r="38" spans="1:15" x14ac:dyDescent="0.3">
      <c r="A38" s="1" t="s">
        <v>340</v>
      </c>
      <c r="B38" s="80">
        <f>SUM(B36,B29,B23)</f>
        <v>5099352</v>
      </c>
      <c r="C38" s="80"/>
      <c r="D38" s="80">
        <f>SUM(D36+D29+D23)</f>
        <v>6202104</v>
      </c>
      <c r="E38" s="80">
        <f>SUM(E36,E29,E23)</f>
        <v>5994243</v>
      </c>
      <c r="F38" s="75">
        <v>5427229</v>
      </c>
      <c r="G38" s="75">
        <f>G36+G29+G23</f>
        <v>5840557</v>
      </c>
      <c r="H38" s="75">
        <f>SUM(H36,H29,H23)</f>
        <v>6072961</v>
      </c>
      <c r="I38" s="75">
        <v>5921599</v>
      </c>
      <c r="J38" s="75">
        <v>6350173</v>
      </c>
      <c r="K38" s="75"/>
      <c r="L38" s="75">
        <v>5687092</v>
      </c>
      <c r="M38" s="75">
        <v>4825489</v>
      </c>
      <c r="N38" s="3"/>
      <c r="O38" s="75">
        <v>2610163</v>
      </c>
    </row>
    <row r="39" spans="1:15" x14ac:dyDescent="0.3">
      <c r="A39" s="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3"/>
      <c r="O39" s="75"/>
    </row>
    <row r="40" spans="1:15" ht="16.2" customHeight="1" x14ac:dyDescent="0.3">
      <c r="A40" s="26" t="s">
        <v>236</v>
      </c>
      <c r="B40" s="74"/>
      <c r="C40" s="74"/>
      <c r="D40" s="74"/>
      <c r="E40" s="74"/>
      <c r="F40" s="72"/>
      <c r="G40" s="72"/>
      <c r="H40" s="72"/>
      <c r="I40" s="75"/>
      <c r="J40" s="75"/>
      <c r="K40" s="75"/>
      <c r="L40" s="72"/>
      <c r="M40" s="72"/>
      <c r="N40" s="23"/>
      <c r="O40" s="75"/>
    </row>
    <row r="41" spans="1:15" x14ac:dyDescent="0.3">
      <c r="A41" s="22" t="s">
        <v>341</v>
      </c>
      <c r="B41" s="72">
        <v>330311</v>
      </c>
      <c r="C41" s="72"/>
      <c r="D41" s="72">
        <v>347014</v>
      </c>
      <c r="E41" s="72">
        <v>476922</v>
      </c>
      <c r="F41" s="72">
        <v>254946</v>
      </c>
      <c r="G41" s="75">
        <v>401103</v>
      </c>
      <c r="H41" s="75">
        <v>317826</v>
      </c>
      <c r="I41" s="75">
        <v>381205</v>
      </c>
      <c r="J41" s="75">
        <v>377270</v>
      </c>
      <c r="K41" s="75"/>
      <c r="L41" s="75">
        <v>392847</v>
      </c>
      <c r="M41" s="75">
        <v>322424</v>
      </c>
      <c r="N41" s="3"/>
      <c r="O41" s="75">
        <v>295420</v>
      </c>
    </row>
    <row r="42" spans="1:15" ht="16.2" x14ac:dyDescent="0.45">
      <c r="A42" s="22" t="s">
        <v>206</v>
      </c>
      <c r="B42" s="73">
        <v>350000</v>
      </c>
      <c r="C42" s="72"/>
      <c r="D42" s="73">
        <v>350000</v>
      </c>
      <c r="E42" s="73">
        <v>350000</v>
      </c>
      <c r="F42" s="73">
        <v>350000</v>
      </c>
      <c r="G42" s="79">
        <v>350000</v>
      </c>
      <c r="H42" s="79">
        <v>350000</v>
      </c>
      <c r="I42" s="79">
        <v>350000</v>
      </c>
      <c r="J42" s="79">
        <v>350000</v>
      </c>
      <c r="K42" s="75"/>
      <c r="L42" s="79">
        <v>350000</v>
      </c>
      <c r="M42" s="79">
        <v>0</v>
      </c>
      <c r="N42" s="3"/>
      <c r="O42" s="79">
        <v>0</v>
      </c>
    </row>
    <row r="43" spans="1:15" x14ac:dyDescent="0.3">
      <c r="A43" s="26" t="s">
        <v>239</v>
      </c>
      <c r="B43" s="76">
        <f>SUM(B41:B42)</f>
        <v>680311</v>
      </c>
      <c r="C43" s="74"/>
      <c r="D43" s="76">
        <v>697014</v>
      </c>
      <c r="E43" s="76">
        <f>SUM(E41:E42)</f>
        <v>826922</v>
      </c>
      <c r="F43" s="72">
        <v>604946</v>
      </c>
      <c r="G43" s="75">
        <f>SUM(G41:G42)</f>
        <v>751103</v>
      </c>
      <c r="H43" s="75">
        <f>SUM(H41:H42)</f>
        <v>667826</v>
      </c>
      <c r="I43" s="75">
        <v>731205</v>
      </c>
      <c r="J43" s="75">
        <v>727270</v>
      </c>
      <c r="K43" s="75"/>
      <c r="L43" s="75">
        <v>742847</v>
      </c>
      <c r="M43" s="75">
        <v>322424</v>
      </c>
      <c r="N43" s="3"/>
      <c r="O43" s="75">
        <v>295420</v>
      </c>
    </row>
    <row r="44" spans="1:15" x14ac:dyDescent="0.3">
      <c r="A44" s="22"/>
      <c r="B44" s="72"/>
      <c r="C44" s="72"/>
      <c r="D44" s="72"/>
      <c r="E44" s="72"/>
      <c r="F44" s="72"/>
      <c r="G44" s="75"/>
      <c r="H44" s="75"/>
      <c r="I44" s="75"/>
      <c r="J44" s="75"/>
      <c r="K44" s="75"/>
      <c r="L44" s="75"/>
      <c r="M44" s="75"/>
      <c r="N44" s="3"/>
      <c r="O44" s="75"/>
    </row>
    <row r="45" spans="1:15" x14ac:dyDescent="0.3">
      <c r="A45" s="26" t="s">
        <v>240</v>
      </c>
      <c r="B45" s="74">
        <f>SUM(B43,B38)</f>
        <v>5779663</v>
      </c>
      <c r="C45" s="74"/>
      <c r="D45" s="74">
        <f>SUM(D43,D38)</f>
        <v>6899118</v>
      </c>
      <c r="E45" s="74">
        <v>6821165</v>
      </c>
      <c r="F45" s="74">
        <v>6032175</v>
      </c>
      <c r="G45" s="81">
        <f>SUM(G43,G38)</f>
        <v>6591660</v>
      </c>
      <c r="H45" s="81">
        <f>SUM(H43,H38)</f>
        <v>6740787</v>
      </c>
      <c r="I45" s="81">
        <v>6652804</v>
      </c>
      <c r="J45" s="81">
        <v>7077443</v>
      </c>
      <c r="K45" s="75"/>
      <c r="L45" s="81">
        <v>6429939</v>
      </c>
      <c r="M45" s="81">
        <v>5147913</v>
      </c>
      <c r="N45" s="3"/>
      <c r="O45" s="81">
        <v>2905583</v>
      </c>
    </row>
    <row r="46" spans="1:15" x14ac:dyDescent="0.3">
      <c r="A46" s="22"/>
      <c r="B46" s="72"/>
      <c r="C46" s="72"/>
      <c r="D46" s="72"/>
      <c r="E46" s="72"/>
      <c r="F46" s="72"/>
      <c r="G46" s="75"/>
      <c r="H46" s="75"/>
      <c r="I46" s="75"/>
      <c r="J46" s="75"/>
      <c r="K46" s="75"/>
      <c r="L46" s="75"/>
      <c r="M46" s="75"/>
      <c r="N46" s="3"/>
      <c r="O46" s="75"/>
    </row>
    <row r="47" spans="1:15" x14ac:dyDescent="0.3">
      <c r="A47" s="26" t="s">
        <v>38</v>
      </c>
      <c r="B47" s="74">
        <v>788876</v>
      </c>
      <c r="C47" s="74"/>
      <c r="D47" s="74">
        <f>D16-D45</f>
        <v>-193828</v>
      </c>
      <c r="E47" s="74">
        <v>199175</v>
      </c>
      <c r="F47" s="74">
        <v>397985</v>
      </c>
      <c r="G47" s="81">
        <v>273257</v>
      </c>
      <c r="H47" s="81">
        <v>-158081</v>
      </c>
      <c r="I47" s="81">
        <v>401948</v>
      </c>
      <c r="J47" s="81">
        <v>-691373</v>
      </c>
      <c r="K47" s="81"/>
      <c r="L47" s="81">
        <v>78371</v>
      </c>
      <c r="M47" s="81">
        <v>-998289</v>
      </c>
      <c r="N47" s="3"/>
      <c r="O47" s="81">
        <v>-1235751</v>
      </c>
    </row>
    <row r="48" spans="1:15" x14ac:dyDescent="0.3">
      <c r="A48" s="22"/>
      <c r="B48" s="72"/>
      <c r="C48" s="72"/>
      <c r="D48" s="72"/>
      <c r="E48" s="72"/>
      <c r="F48" s="74"/>
      <c r="G48" s="81"/>
      <c r="H48" s="81"/>
      <c r="I48" s="81"/>
      <c r="J48" s="81"/>
      <c r="K48" s="81"/>
      <c r="L48" s="81"/>
      <c r="M48" s="75"/>
      <c r="N48" s="3"/>
      <c r="O48" s="75"/>
    </row>
    <row r="49" spans="1:15" x14ac:dyDescent="0.3">
      <c r="A49" s="26" t="s">
        <v>325</v>
      </c>
      <c r="B49" s="74"/>
      <c r="C49" s="74"/>
      <c r="D49" s="74">
        <v>275000</v>
      </c>
      <c r="E49" s="74">
        <v>0</v>
      </c>
      <c r="F49" s="74">
        <v>450000</v>
      </c>
      <c r="G49" s="81">
        <v>0</v>
      </c>
      <c r="H49" s="81">
        <v>725000</v>
      </c>
      <c r="I49" s="81">
        <v>725000</v>
      </c>
      <c r="J49" s="81">
        <v>725000</v>
      </c>
      <c r="K49" s="81"/>
      <c r="L49" s="81">
        <v>1000000</v>
      </c>
      <c r="M49" s="75">
        <v>0</v>
      </c>
      <c r="N49" s="3"/>
      <c r="O49" s="75">
        <v>0</v>
      </c>
    </row>
    <row r="50" spans="1:15" x14ac:dyDescent="0.3">
      <c r="A50" s="26" t="s">
        <v>326</v>
      </c>
      <c r="B50" s="74"/>
      <c r="C50" s="74"/>
      <c r="D50" s="74">
        <v>225000</v>
      </c>
      <c r="E50" s="74">
        <v>0</v>
      </c>
      <c r="F50" s="74">
        <v>450000</v>
      </c>
      <c r="G50" s="81">
        <v>0</v>
      </c>
      <c r="H50" s="81">
        <v>0</v>
      </c>
      <c r="I50" s="81">
        <v>450000</v>
      </c>
      <c r="J50" s="81">
        <v>0</v>
      </c>
      <c r="K50" s="81"/>
      <c r="L50" s="81">
        <v>0</v>
      </c>
      <c r="M50" s="75">
        <v>0</v>
      </c>
      <c r="N50" s="3"/>
      <c r="O50" s="75">
        <v>0</v>
      </c>
    </row>
    <row r="51" spans="1:15" ht="16.2" x14ac:dyDescent="0.45">
      <c r="A51" s="26" t="s">
        <v>219</v>
      </c>
      <c r="B51" s="95">
        <v>399060</v>
      </c>
      <c r="C51" s="74"/>
      <c r="D51" s="95">
        <v>105896</v>
      </c>
      <c r="E51" s="95">
        <v>0</v>
      </c>
      <c r="F51" s="95">
        <v>24642</v>
      </c>
      <c r="G51" s="82">
        <v>0</v>
      </c>
      <c r="H51" s="82">
        <v>122213</v>
      </c>
      <c r="I51" s="82">
        <v>0</v>
      </c>
      <c r="J51" s="82">
        <v>0</v>
      </c>
      <c r="K51" s="81"/>
      <c r="L51" s="82">
        <v>0</v>
      </c>
      <c r="M51" s="79">
        <v>0</v>
      </c>
      <c r="N51" s="3"/>
      <c r="O51" s="79">
        <v>0</v>
      </c>
    </row>
    <row r="52" spans="1:15" x14ac:dyDescent="0.3">
      <c r="A52" s="26" t="s">
        <v>114</v>
      </c>
      <c r="B52" s="74">
        <v>2624221</v>
      </c>
      <c r="C52" s="74"/>
      <c r="D52" s="74">
        <f>D18-D45-(D49+D50+D51)</f>
        <v>2223557</v>
      </c>
      <c r="E52" s="74">
        <v>2122923</v>
      </c>
      <c r="F52" s="81">
        <f>F18-F45-(F49+F50+F51)</f>
        <v>2302796</v>
      </c>
      <c r="G52" s="81">
        <f>G18-G45</f>
        <v>2700856</v>
      </c>
      <c r="H52" s="81">
        <f>H18-H45-(H49+H51)</f>
        <v>2222144</v>
      </c>
      <c r="I52" s="81">
        <v>1989397</v>
      </c>
      <c r="J52" s="81">
        <v>1811065</v>
      </c>
      <c r="K52" s="81"/>
      <c r="L52" s="81">
        <v>1614436</v>
      </c>
      <c r="M52" s="81">
        <v>2071069</v>
      </c>
      <c r="N52" s="3"/>
      <c r="O52" s="81">
        <v>835317</v>
      </c>
    </row>
    <row r="53" spans="1:15" ht="18" x14ac:dyDescent="0.35">
      <c r="A53" s="38"/>
      <c r="B53" s="128"/>
      <c r="C53" s="128"/>
      <c r="D53" s="128"/>
      <c r="E53" s="128"/>
      <c r="F53" s="81"/>
      <c r="G53" s="75"/>
      <c r="H53" s="75"/>
      <c r="I53" s="75"/>
      <c r="J53" s="75"/>
      <c r="K53" s="75"/>
      <c r="L53" s="75"/>
      <c r="M53" s="75"/>
      <c r="N53" s="3"/>
      <c r="O53" s="75"/>
    </row>
    <row r="54" spans="1:15" x14ac:dyDescent="0.3">
      <c r="A54" s="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3"/>
      <c r="O54" s="75"/>
    </row>
    <row r="55" spans="1:15" x14ac:dyDescent="0.3">
      <c r="A55" s="12" t="s">
        <v>327</v>
      </c>
      <c r="B55" s="89"/>
      <c r="C55" s="89"/>
      <c r="D55" s="89"/>
      <c r="E55" s="89"/>
      <c r="F55" s="75"/>
      <c r="G55" s="75"/>
      <c r="H55" s="75"/>
      <c r="I55" s="75"/>
      <c r="J55" s="75"/>
      <c r="K55" s="75"/>
      <c r="L55" s="75"/>
      <c r="M55" s="75"/>
      <c r="N55" s="3"/>
      <c r="O55" s="75"/>
    </row>
    <row r="56" spans="1:15" x14ac:dyDescent="0.3">
      <c r="A56" s="5" t="s">
        <v>342</v>
      </c>
      <c r="B56" s="75">
        <v>0</v>
      </c>
      <c r="C56" s="75"/>
      <c r="D56" s="75">
        <v>15070</v>
      </c>
      <c r="E56" s="84">
        <v>0</v>
      </c>
      <c r="F56" s="75">
        <v>297700</v>
      </c>
      <c r="G56" s="75">
        <v>0</v>
      </c>
      <c r="H56" s="75">
        <v>330644</v>
      </c>
      <c r="I56" s="75">
        <v>295254</v>
      </c>
      <c r="J56" s="75">
        <v>343107</v>
      </c>
      <c r="K56" s="75"/>
      <c r="L56" s="75">
        <v>349969</v>
      </c>
      <c r="M56" s="75">
        <v>171629</v>
      </c>
      <c r="N56" s="3"/>
      <c r="O56" s="75">
        <v>66372</v>
      </c>
    </row>
    <row r="57" spans="1:15" x14ac:dyDescent="0.3">
      <c r="A57" s="5" t="s">
        <v>672</v>
      </c>
      <c r="B57" s="75">
        <v>0</v>
      </c>
      <c r="C57" s="75"/>
      <c r="D57" s="75">
        <v>0</v>
      </c>
      <c r="E57" s="84">
        <v>0</v>
      </c>
      <c r="F57" s="75">
        <v>0</v>
      </c>
      <c r="G57" s="75">
        <v>0</v>
      </c>
      <c r="H57" s="75">
        <v>0</v>
      </c>
      <c r="I57" s="75"/>
      <c r="J57" s="75"/>
      <c r="K57" s="75"/>
      <c r="L57" s="75"/>
      <c r="M57" s="75">
        <v>39142</v>
      </c>
      <c r="N57" s="3"/>
      <c r="O57" s="75">
        <v>41099</v>
      </c>
    </row>
    <row r="58" spans="1:15" x14ac:dyDescent="0.3">
      <c r="A58" s="5" t="s">
        <v>343</v>
      </c>
      <c r="B58" s="75">
        <v>20008</v>
      </c>
      <c r="C58" s="75"/>
      <c r="D58" s="75">
        <v>19667</v>
      </c>
      <c r="E58" s="75">
        <v>20440</v>
      </c>
      <c r="F58" s="75">
        <v>18358</v>
      </c>
      <c r="G58" s="75">
        <v>18325</v>
      </c>
      <c r="H58" s="75">
        <v>18060</v>
      </c>
      <c r="I58" s="75">
        <v>18658</v>
      </c>
      <c r="J58" s="75">
        <v>17588</v>
      </c>
      <c r="K58" s="75"/>
      <c r="L58" s="75">
        <v>17236</v>
      </c>
      <c r="M58" s="75">
        <v>15218</v>
      </c>
      <c r="N58" s="3"/>
      <c r="O58" s="75">
        <v>15978</v>
      </c>
    </row>
    <row r="59" spans="1:15" ht="14.25" customHeight="1" x14ac:dyDescent="0.3">
      <c r="A59" s="5" t="s">
        <v>344</v>
      </c>
      <c r="B59" s="75">
        <v>633542</v>
      </c>
      <c r="C59" s="75"/>
      <c r="D59" s="75">
        <v>622671</v>
      </c>
      <c r="E59" s="75">
        <v>650616</v>
      </c>
      <c r="F59" s="75">
        <v>546841</v>
      </c>
      <c r="G59" s="75">
        <v>616194</v>
      </c>
      <c r="H59" s="75">
        <v>556481</v>
      </c>
      <c r="I59" s="75">
        <v>536810</v>
      </c>
      <c r="J59" s="75">
        <v>545364</v>
      </c>
      <c r="K59" s="75"/>
      <c r="L59" s="75">
        <v>537184</v>
      </c>
      <c r="M59" s="75">
        <v>273648</v>
      </c>
      <c r="N59" s="3"/>
      <c r="O59" s="75">
        <v>182432</v>
      </c>
    </row>
    <row r="60" spans="1:15" ht="14.25" customHeight="1" x14ac:dyDescent="0.3">
      <c r="A60" s="5" t="s">
        <v>362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>
        <v>20465</v>
      </c>
      <c r="N60" s="3"/>
      <c r="O60" s="75">
        <v>30698</v>
      </c>
    </row>
    <row r="61" spans="1:15" x14ac:dyDescent="0.3">
      <c r="A61" s="5" t="s">
        <v>345</v>
      </c>
      <c r="B61" s="75">
        <v>62187</v>
      </c>
      <c r="C61" s="75"/>
      <c r="D61" s="75">
        <v>68349</v>
      </c>
      <c r="E61" s="75">
        <v>66341</v>
      </c>
      <c r="F61" s="75">
        <v>69495</v>
      </c>
      <c r="G61" s="75">
        <v>69851</v>
      </c>
      <c r="H61" s="75">
        <v>58234</v>
      </c>
      <c r="I61" s="75">
        <v>76694</v>
      </c>
      <c r="J61" s="75">
        <v>53204</v>
      </c>
      <c r="K61" s="75"/>
      <c r="L61" s="75">
        <v>55332</v>
      </c>
      <c r="M61" s="75">
        <v>39530</v>
      </c>
      <c r="N61" s="3"/>
      <c r="O61" s="75">
        <v>41507</v>
      </c>
    </row>
    <row r="62" spans="1:15" x14ac:dyDescent="0.3">
      <c r="A62" s="5" t="s">
        <v>346</v>
      </c>
      <c r="B62" s="75">
        <v>88249</v>
      </c>
      <c r="C62" s="75"/>
      <c r="D62" s="75">
        <v>102115</v>
      </c>
      <c r="E62" s="75">
        <v>63098</v>
      </c>
      <c r="F62" s="75">
        <v>75959</v>
      </c>
      <c r="G62" s="75">
        <v>106747</v>
      </c>
      <c r="H62" s="75">
        <v>63318</v>
      </c>
      <c r="I62" s="75">
        <v>81984</v>
      </c>
      <c r="J62" s="75">
        <v>67086</v>
      </c>
      <c r="K62" s="75"/>
      <c r="L62" s="75">
        <v>70440</v>
      </c>
      <c r="M62" s="75">
        <v>47483</v>
      </c>
      <c r="N62" s="3"/>
      <c r="O62" s="75">
        <v>49857</v>
      </c>
    </row>
    <row r="63" spans="1:15" x14ac:dyDescent="0.3">
      <c r="A63" s="5" t="s">
        <v>347</v>
      </c>
      <c r="B63" s="75">
        <v>0</v>
      </c>
      <c r="C63" s="75"/>
      <c r="D63" s="75">
        <v>132026</v>
      </c>
      <c r="E63" s="75">
        <v>0</v>
      </c>
      <c r="F63" s="75">
        <v>178078</v>
      </c>
      <c r="G63" s="75">
        <v>186300</v>
      </c>
      <c r="H63" s="75">
        <v>193696</v>
      </c>
      <c r="I63" s="75">
        <v>192218</v>
      </c>
      <c r="J63" s="75">
        <v>195491</v>
      </c>
      <c r="K63" s="75"/>
      <c r="L63" s="75">
        <v>205266</v>
      </c>
      <c r="M63" s="75">
        <v>94535</v>
      </c>
      <c r="N63" s="3"/>
      <c r="O63" s="75">
        <v>51365</v>
      </c>
    </row>
    <row r="64" spans="1:15" x14ac:dyDescent="0.3">
      <c r="A64" s="22" t="s">
        <v>348</v>
      </c>
      <c r="B64" s="72">
        <v>76318</v>
      </c>
      <c r="C64" s="72"/>
      <c r="D64" s="72">
        <v>69456</v>
      </c>
      <c r="E64" s="75">
        <v>73792</v>
      </c>
      <c r="F64" s="72">
        <v>58947</v>
      </c>
      <c r="G64" s="72">
        <v>68735</v>
      </c>
      <c r="H64" s="72">
        <v>54913</v>
      </c>
      <c r="I64" s="72">
        <v>61290</v>
      </c>
      <c r="J64" s="75">
        <v>55563</v>
      </c>
      <c r="K64" s="72"/>
      <c r="L64" s="72">
        <v>54452</v>
      </c>
      <c r="M64" s="72">
        <v>41811</v>
      </c>
      <c r="N64" s="23"/>
      <c r="O64" s="75">
        <v>43065</v>
      </c>
    </row>
    <row r="65" spans="1:15" x14ac:dyDescent="0.3">
      <c r="A65" s="22" t="s">
        <v>349</v>
      </c>
      <c r="B65" s="72">
        <v>325178</v>
      </c>
      <c r="C65" s="72"/>
      <c r="D65" s="72">
        <v>301963</v>
      </c>
      <c r="E65" s="72">
        <v>328940</v>
      </c>
      <c r="F65" s="75">
        <v>284307</v>
      </c>
      <c r="G65" s="75">
        <v>309265</v>
      </c>
      <c r="H65" s="75">
        <v>267354</v>
      </c>
      <c r="I65" s="75">
        <v>275573</v>
      </c>
      <c r="J65" s="75">
        <v>267099</v>
      </c>
      <c r="K65" s="75"/>
      <c r="L65" s="75">
        <v>261757</v>
      </c>
      <c r="M65" s="75">
        <v>128789</v>
      </c>
      <c r="N65" s="3"/>
      <c r="O65" s="75">
        <v>85859</v>
      </c>
    </row>
    <row r="66" spans="1:15" x14ac:dyDescent="0.3">
      <c r="A66" s="5" t="s">
        <v>350</v>
      </c>
      <c r="B66" s="75">
        <v>239519</v>
      </c>
      <c r="C66" s="75"/>
      <c r="D66" s="75">
        <v>228249</v>
      </c>
      <c r="E66" s="72">
        <v>226686</v>
      </c>
      <c r="F66" s="75">
        <v>215863</v>
      </c>
      <c r="G66" s="75">
        <v>230460</v>
      </c>
      <c r="H66" s="75">
        <v>181918</v>
      </c>
      <c r="I66" s="75">
        <v>214705</v>
      </c>
      <c r="J66" s="75">
        <v>172881</v>
      </c>
      <c r="K66" s="75"/>
      <c r="L66" s="75">
        <v>171152</v>
      </c>
      <c r="M66" s="75">
        <v>108867</v>
      </c>
      <c r="N66" s="3"/>
      <c r="O66" s="75">
        <v>57900</v>
      </c>
    </row>
    <row r="67" spans="1:15" x14ac:dyDescent="0.3">
      <c r="A67" s="5" t="s">
        <v>379</v>
      </c>
      <c r="B67" s="75">
        <v>726367</v>
      </c>
      <c r="C67" s="75"/>
      <c r="D67" s="75">
        <v>619518</v>
      </c>
      <c r="E67" s="75">
        <v>741579</v>
      </c>
      <c r="F67" s="75">
        <v>502561</v>
      </c>
      <c r="G67" s="75">
        <v>624934</v>
      </c>
      <c r="H67" s="75">
        <v>529880</v>
      </c>
      <c r="I67" s="75">
        <v>524288</v>
      </c>
      <c r="J67" s="75">
        <v>495575</v>
      </c>
      <c r="K67" s="75"/>
      <c r="L67" s="75">
        <v>493097</v>
      </c>
      <c r="M67" s="75">
        <v>264490</v>
      </c>
      <c r="N67" s="3"/>
      <c r="O67" s="75">
        <v>176327</v>
      </c>
    </row>
    <row r="68" spans="1:15" x14ac:dyDescent="0.3">
      <c r="A68" s="22" t="s">
        <v>351</v>
      </c>
      <c r="B68" s="72">
        <v>207711</v>
      </c>
      <c r="C68" s="72"/>
      <c r="D68" s="72">
        <v>212863</v>
      </c>
      <c r="E68" s="75">
        <v>211403</v>
      </c>
      <c r="F68" s="75">
        <v>201171</v>
      </c>
      <c r="G68" s="75">
        <v>211417</v>
      </c>
      <c r="H68" s="75">
        <v>166019</v>
      </c>
      <c r="I68" s="75">
        <v>229369</v>
      </c>
      <c r="J68" s="75">
        <v>147590</v>
      </c>
      <c r="K68" s="75"/>
      <c r="L68" s="75">
        <v>149066</v>
      </c>
      <c r="M68" s="75">
        <v>98367</v>
      </c>
      <c r="N68" s="3"/>
      <c r="O68" s="75">
        <v>49184</v>
      </c>
    </row>
    <row r="69" spans="1:15" x14ac:dyDescent="0.3">
      <c r="A69" s="22" t="s">
        <v>352</v>
      </c>
      <c r="B69" s="72">
        <v>277345</v>
      </c>
      <c r="C69" s="72"/>
      <c r="D69" s="72">
        <v>252736</v>
      </c>
      <c r="E69" s="75">
        <v>280970</v>
      </c>
      <c r="F69" s="75">
        <v>232064</v>
      </c>
      <c r="G69" s="75">
        <v>247243</v>
      </c>
      <c r="H69" s="75">
        <v>219655</v>
      </c>
      <c r="I69" s="75">
        <v>227722</v>
      </c>
      <c r="J69" s="75">
        <v>208782</v>
      </c>
      <c r="K69" s="75"/>
      <c r="L69" s="75">
        <v>202519</v>
      </c>
      <c r="M69" s="75">
        <v>90254</v>
      </c>
      <c r="N69" s="3"/>
      <c r="O69" s="75">
        <v>45127</v>
      </c>
    </row>
    <row r="70" spans="1:15" x14ac:dyDescent="0.3">
      <c r="A70" s="22" t="s">
        <v>353</v>
      </c>
      <c r="B70" s="72">
        <v>278355</v>
      </c>
      <c r="C70" s="72"/>
      <c r="D70" s="72">
        <v>241664</v>
      </c>
      <c r="E70" s="72">
        <v>292231</v>
      </c>
      <c r="F70" s="75">
        <v>245791</v>
      </c>
      <c r="G70" s="75">
        <v>234475</v>
      </c>
      <c r="H70" s="75">
        <v>248507</v>
      </c>
      <c r="I70" s="75">
        <v>237491</v>
      </c>
      <c r="J70" s="75">
        <v>249958</v>
      </c>
      <c r="K70" s="75"/>
      <c r="L70" s="75">
        <v>242459</v>
      </c>
      <c r="M70" s="75">
        <v>125751</v>
      </c>
      <c r="N70" s="3"/>
      <c r="O70" s="75">
        <v>83834</v>
      </c>
    </row>
    <row r="71" spans="1:15" ht="15" customHeight="1" x14ac:dyDescent="0.3">
      <c r="A71" s="22" t="s">
        <v>354</v>
      </c>
      <c r="B71" s="72">
        <v>810206</v>
      </c>
      <c r="C71" s="72"/>
      <c r="D71" s="72">
        <v>730938</v>
      </c>
      <c r="E71" s="72">
        <v>835522</v>
      </c>
      <c r="F71" s="75">
        <v>701337</v>
      </c>
      <c r="G71" s="75">
        <v>746068</v>
      </c>
      <c r="H71" s="75">
        <v>782903</v>
      </c>
      <c r="I71" s="75">
        <v>719866</v>
      </c>
      <c r="J71" s="75">
        <v>715461</v>
      </c>
      <c r="K71" s="75"/>
      <c r="L71" s="75">
        <v>708306</v>
      </c>
      <c r="M71" s="75">
        <v>386085</v>
      </c>
      <c r="N71" s="3"/>
      <c r="O71" s="75">
        <v>193043</v>
      </c>
    </row>
    <row r="72" spans="1:15" x14ac:dyDescent="0.3">
      <c r="A72" s="22" t="s">
        <v>355</v>
      </c>
      <c r="B72" s="72">
        <v>219526</v>
      </c>
      <c r="C72" s="72"/>
      <c r="D72" s="72">
        <v>222409</v>
      </c>
      <c r="E72" s="72">
        <v>234766</v>
      </c>
      <c r="F72" s="75">
        <v>208839</v>
      </c>
      <c r="G72" s="75">
        <v>220555</v>
      </c>
      <c r="H72" s="75">
        <v>176618</v>
      </c>
      <c r="I72" s="75">
        <v>210231</v>
      </c>
      <c r="J72" s="75">
        <v>175496</v>
      </c>
      <c r="K72" s="75"/>
      <c r="L72" s="75">
        <v>171986</v>
      </c>
      <c r="M72" s="75">
        <v>83079</v>
      </c>
      <c r="N72" s="3"/>
      <c r="O72" s="75">
        <v>58066</v>
      </c>
    </row>
    <row r="73" spans="1:15" x14ac:dyDescent="0.3">
      <c r="A73" s="22" t="s">
        <v>356</v>
      </c>
      <c r="B73" s="72">
        <v>211117</v>
      </c>
      <c r="C73" s="72"/>
      <c r="D73" s="72">
        <v>189133</v>
      </c>
      <c r="E73" s="72">
        <v>222737</v>
      </c>
      <c r="F73" s="75">
        <v>175474</v>
      </c>
      <c r="G73" s="75">
        <v>210041</v>
      </c>
      <c r="H73" s="75">
        <v>171654</v>
      </c>
      <c r="I73" s="75">
        <v>169727</v>
      </c>
      <c r="J73" s="75">
        <v>164811</v>
      </c>
      <c r="K73" s="75"/>
      <c r="L73" s="75">
        <v>161515</v>
      </c>
      <c r="M73" s="75">
        <v>84345</v>
      </c>
      <c r="N73" s="3"/>
      <c r="O73" s="75">
        <v>41380</v>
      </c>
    </row>
    <row r="74" spans="1:15" x14ac:dyDescent="0.3">
      <c r="A74" s="22" t="s">
        <v>357</v>
      </c>
      <c r="B74" s="72">
        <v>70334</v>
      </c>
      <c r="C74" s="72"/>
      <c r="D74" s="72">
        <v>75226</v>
      </c>
      <c r="E74" s="72">
        <v>69429</v>
      </c>
      <c r="F74" s="75">
        <v>68134</v>
      </c>
      <c r="G74" s="75">
        <v>79552</v>
      </c>
      <c r="H74" s="75">
        <v>59036</v>
      </c>
      <c r="I74" s="75">
        <v>69682</v>
      </c>
      <c r="J74" s="75">
        <v>58254</v>
      </c>
      <c r="K74" s="75"/>
      <c r="L74" s="75">
        <v>58837</v>
      </c>
      <c r="M74" s="75">
        <v>43963</v>
      </c>
      <c r="N74" s="3"/>
      <c r="O74" s="75">
        <v>46162</v>
      </c>
    </row>
    <row r="75" spans="1:15" x14ac:dyDescent="0.3">
      <c r="A75" s="22" t="s">
        <v>358</v>
      </c>
      <c r="B75" s="72">
        <v>0</v>
      </c>
      <c r="C75" s="72"/>
      <c r="D75" s="72">
        <v>0</v>
      </c>
      <c r="E75" s="72">
        <v>0</v>
      </c>
      <c r="F75" s="75">
        <v>0</v>
      </c>
      <c r="G75" s="75">
        <v>0</v>
      </c>
      <c r="H75" s="75">
        <v>27460</v>
      </c>
      <c r="I75" s="75">
        <v>0</v>
      </c>
      <c r="J75" s="75">
        <v>22205</v>
      </c>
      <c r="K75" s="75"/>
      <c r="L75" s="75">
        <v>37749</v>
      </c>
      <c r="M75" s="75">
        <v>42333</v>
      </c>
      <c r="N75" s="3"/>
      <c r="O75" s="75">
        <v>43179</v>
      </c>
    </row>
    <row r="76" spans="1:15" x14ac:dyDescent="0.3">
      <c r="A76" s="22" t="s">
        <v>359</v>
      </c>
      <c r="B76" s="72">
        <v>189921</v>
      </c>
      <c r="C76" s="72"/>
      <c r="D76" s="72">
        <v>171249</v>
      </c>
      <c r="E76" s="72">
        <v>198071</v>
      </c>
      <c r="F76" s="75">
        <v>161906</v>
      </c>
      <c r="G76" s="75">
        <v>169198</v>
      </c>
      <c r="H76" s="75">
        <v>137272</v>
      </c>
      <c r="I76" s="75">
        <v>172223</v>
      </c>
      <c r="J76" s="75">
        <v>124697</v>
      </c>
      <c r="K76" s="75"/>
      <c r="L76" s="75">
        <v>123450</v>
      </c>
      <c r="M76" s="75">
        <v>65083</v>
      </c>
      <c r="N76" s="3"/>
      <c r="O76" s="75">
        <v>53574</v>
      </c>
    </row>
    <row r="77" spans="1:15" x14ac:dyDescent="0.3">
      <c r="A77" s="25" t="s">
        <v>360</v>
      </c>
      <c r="B77" s="75">
        <v>25</v>
      </c>
      <c r="C77" s="75"/>
      <c r="D77" s="75">
        <v>3</v>
      </c>
      <c r="E77" s="75">
        <v>0</v>
      </c>
      <c r="F77" s="75">
        <v>152</v>
      </c>
      <c r="G77" s="75">
        <v>0</v>
      </c>
      <c r="H77" s="75">
        <v>221</v>
      </c>
      <c r="I77" s="75">
        <v>151</v>
      </c>
      <c r="J77" s="75">
        <v>97</v>
      </c>
      <c r="K77" s="75"/>
      <c r="L77" s="75">
        <v>96</v>
      </c>
      <c r="M77" s="75">
        <v>86</v>
      </c>
      <c r="N77" s="3"/>
      <c r="O77" s="75">
        <v>0</v>
      </c>
    </row>
    <row r="78" spans="1:15" ht="12.75" customHeight="1" x14ac:dyDescent="0.3">
      <c r="A78" s="25" t="s">
        <v>361</v>
      </c>
      <c r="B78" s="75">
        <v>182</v>
      </c>
      <c r="C78" s="75"/>
      <c r="D78" s="75">
        <v>742</v>
      </c>
      <c r="E78" s="75">
        <v>0</v>
      </c>
      <c r="F78" s="75">
        <v>1696</v>
      </c>
      <c r="G78" s="75">
        <v>705</v>
      </c>
      <c r="H78" s="75">
        <v>1024</v>
      </c>
      <c r="I78" s="75">
        <v>1215</v>
      </c>
      <c r="J78" s="75">
        <v>1457</v>
      </c>
      <c r="K78" s="75"/>
      <c r="L78" s="75">
        <v>1442</v>
      </c>
      <c r="M78" s="75">
        <v>356</v>
      </c>
      <c r="N78" s="3"/>
      <c r="O78" s="75">
        <v>300</v>
      </c>
    </row>
    <row r="79" spans="1:15" ht="12.75" customHeight="1" x14ac:dyDescent="0.3">
      <c r="A79" s="25" t="s">
        <v>673</v>
      </c>
      <c r="B79" s="75">
        <v>0</v>
      </c>
      <c r="C79" s="75"/>
      <c r="D79" s="75">
        <v>0</v>
      </c>
      <c r="E79" s="75">
        <v>0</v>
      </c>
      <c r="F79" s="75">
        <v>0</v>
      </c>
      <c r="G79" s="75">
        <v>0</v>
      </c>
      <c r="H79" s="75"/>
      <c r="I79" s="75"/>
      <c r="J79" s="75"/>
      <c r="K79" s="75"/>
      <c r="L79" s="75"/>
      <c r="M79" s="75">
        <v>410</v>
      </c>
      <c r="N79" s="3"/>
      <c r="O79" s="75">
        <v>0</v>
      </c>
    </row>
    <row r="80" spans="1:15" ht="12.75" customHeight="1" x14ac:dyDescent="0.45">
      <c r="A80" s="25" t="s">
        <v>674</v>
      </c>
      <c r="B80" s="79">
        <v>0</v>
      </c>
      <c r="C80" s="79"/>
      <c r="D80" s="79">
        <v>0</v>
      </c>
      <c r="E80" s="79">
        <v>0</v>
      </c>
      <c r="F80" s="79">
        <v>0</v>
      </c>
      <c r="G80" s="79">
        <v>0</v>
      </c>
      <c r="H80" s="79"/>
      <c r="I80" s="79"/>
      <c r="J80" s="79"/>
      <c r="K80" s="79"/>
      <c r="L80" s="79"/>
      <c r="M80" s="79">
        <v>426</v>
      </c>
      <c r="N80" s="3"/>
      <c r="O80" s="79">
        <v>0</v>
      </c>
    </row>
    <row r="81" spans="1:15" x14ac:dyDescent="0.3">
      <c r="A81" s="26" t="s">
        <v>217</v>
      </c>
      <c r="B81" s="76">
        <f>SUM(B56:B80)</f>
        <v>4436090</v>
      </c>
      <c r="C81" s="74"/>
      <c r="D81" s="76">
        <f>SUM(D56:D80)</f>
        <v>4276047</v>
      </c>
      <c r="E81" s="76">
        <f>SUM(E56:E80)</f>
        <v>4516621</v>
      </c>
      <c r="F81" s="80">
        <f>SUM(F56:F80)</f>
        <v>4244673</v>
      </c>
      <c r="G81" s="75">
        <v>4350066</v>
      </c>
      <c r="H81" s="75">
        <f>SUM(H56:H80)</f>
        <v>4244867</v>
      </c>
      <c r="I81" s="80">
        <f>SUM(I56:I78)</f>
        <v>4315151</v>
      </c>
      <c r="J81" s="80">
        <v>4081766</v>
      </c>
      <c r="K81" s="75"/>
      <c r="L81" s="80">
        <v>4073310</v>
      </c>
      <c r="M81" s="75">
        <f>SUM(M56:M80)</f>
        <v>2266145</v>
      </c>
      <c r="N81" s="3"/>
      <c r="O81" s="75">
        <f>SUM(O56:O80)</f>
        <v>1456308</v>
      </c>
    </row>
    <row r="82" spans="1:15" x14ac:dyDescent="0.3">
      <c r="A82" s="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3"/>
      <c r="O82" s="75"/>
    </row>
    <row r="83" spans="1:15" x14ac:dyDescent="0.3">
      <c r="A83" s="12" t="s">
        <v>328</v>
      </c>
      <c r="B83" s="89"/>
      <c r="C83" s="89"/>
      <c r="D83" s="89"/>
      <c r="E83" s="89"/>
      <c r="F83" s="75"/>
      <c r="G83" s="75"/>
      <c r="H83" s="75"/>
      <c r="I83" s="75"/>
      <c r="J83" s="75"/>
      <c r="K83" s="75"/>
      <c r="L83" s="75"/>
      <c r="M83" s="75"/>
      <c r="N83" s="3"/>
      <c r="O83" s="75"/>
    </row>
    <row r="84" spans="1:15" ht="16.2" x14ac:dyDescent="0.45">
      <c r="A84" s="5" t="s">
        <v>331</v>
      </c>
      <c r="B84" s="79">
        <v>199181</v>
      </c>
      <c r="C84" s="75"/>
      <c r="D84" s="79">
        <v>229641</v>
      </c>
      <c r="E84" s="79">
        <v>211000</v>
      </c>
      <c r="F84" s="79">
        <v>215314</v>
      </c>
      <c r="G84" s="79">
        <v>222819</v>
      </c>
      <c r="H84" s="79">
        <v>239005</v>
      </c>
      <c r="I84" s="79">
        <v>230562</v>
      </c>
      <c r="J84" s="79">
        <v>230830</v>
      </c>
      <c r="K84" s="75"/>
      <c r="L84" s="79">
        <v>238000</v>
      </c>
      <c r="M84" s="79">
        <v>111382</v>
      </c>
      <c r="N84" s="3"/>
      <c r="O84" s="79">
        <v>45000</v>
      </c>
    </row>
    <row r="85" spans="1:15" x14ac:dyDescent="0.3">
      <c r="A85" s="5" t="s">
        <v>217</v>
      </c>
      <c r="B85" s="75">
        <v>199181</v>
      </c>
      <c r="C85" s="75"/>
      <c r="D85" s="75">
        <v>229641</v>
      </c>
      <c r="E85" s="75">
        <v>211000</v>
      </c>
      <c r="F85" s="75">
        <v>215314</v>
      </c>
      <c r="G85" s="75">
        <v>222819</v>
      </c>
      <c r="H85" s="75">
        <v>239005</v>
      </c>
      <c r="I85" s="75">
        <v>230562</v>
      </c>
      <c r="J85" s="75">
        <v>230830</v>
      </c>
      <c r="K85" s="75"/>
      <c r="L85" s="75">
        <v>238000</v>
      </c>
      <c r="M85" s="75">
        <v>111382</v>
      </c>
      <c r="N85" s="3"/>
      <c r="O85" s="75">
        <v>45000</v>
      </c>
    </row>
    <row r="86" spans="1:15" x14ac:dyDescent="0.3">
      <c r="A86" s="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3"/>
      <c r="O86" s="75"/>
    </row>
    <row r="87" spans="1:15" x14ac:dyDescent="0.3">
      <c r="A87" s="12" t="s">
        <v>363</v>
      </c>
      <c r="B87" s="89"/>
      <c r="C87" s="89"/>
      <c r="D87" s="89"/>
      <c r="E87" s="89"/>
      <c r="F87" s="75"/>
      <c r="G87" s="75"/>
      <c r="H87" s="75"/>
      <c r="I87" s="75"/>
      <c r="J87" s="75"/>
      <c r="K87" s="75"/>
      <c r="L87" s="75"/>
      <c r="M87" s="75"/>
      <c r="N87" s="3"/>
      <c r="O87" s="75"/>
    </row>
    <row r="88" spans="1:15" x14ac:dyDescent="0.3">
      <c r="A88" s="5" t="s">
        <v>364</v>
      </c>
      <c r="B88" s="75">
        <v>847983</v>
      </c>
      <c r="C88" s="75"/>
      <c r="D88" s="75">
        <v>910989</v>
      </c>
      <c r="E88" s="75">
        <v>872000</v>
      </c>
      <c r="F88" s="75">
        <v>958586</v>
      </c>
      <c r="G88" s="75">
        <v>870000</v>
      </c>
      <c r="H88" s="75">
        <v>908733</v>
      </c>
      <c r="I88" s="75">
        <v>951000</v>
      </c>
      <c r="J88" s="75">
        <v>886053</v>
      </c>
      <c r="K88" s="75"/>
      <c r="L88" s="75">
        <v>920000</v>
      </c>
      <c r="M88" s="75">
        <v>517884</v>
      </c>
      <c r="N88" s="3"/>
      <c r="O88" s="75">
        <v>100000</v>
      </c>
    </row>
    <row r="89" spans="1:15" x14ac:dyDescent="0.3">
      <c r="A89" s="5" t="s">
        <v>365</v>
      </c>
      <c r="B89" s="75">
        <v>212295</v>
      </c>
      <c r="C89" s="75"/>
      <c r="D89" s="75">
        <v>220209</v>
      </c>
      <c r="E89" s="75">
        <v>192000</v>
      </c>
      <c r="F89" s="75">
        <v>227486</v>
      </c>
      <c r="G89" s="75">
        <v>197000</v>
      </c>
      <c r="H89" s="75">
        <v>255127</v>
      </c>
      <c r="I89" s="75">
        <v>230000</v>
      </c>
      <c r="J89" s="75">
        <v>259424</v>
      </c>
      <c r="K89" s="75"/>
      <c r="L89" s="75">
        <v>235000</v>
      </c>
      <c r="M89" s="75">
        <v>151393</v>
      </c>
      <c r="N89" s="3"/>
      <c r="O89" s="75">
        <v>0</v>
      </c>
    </row>
    <row r="90" spans="1:15" x14ac:dyDescent="0.3">
      <c r="A90" s="5" t="s">
        <v>366</v>
      </c>
      <c r="B90" s="75">
        <v>21238</v>
      </c>
      <c r="C90" s="75"/>
      <c r="D90" s="75">
        <v>21457</v>
      </c>
      <c r="E90" s="75">
        <v>21000</v>
      </c>
      <c r="F90" s="75">
        <v>21071</v>
      </c>
      <c r="G90" s="75">
        <v>22000</v>
      </c>
      <c r="H90" s="75">
        <v>20942</v>
      </c>
      <c r="I90" s="75">
        <v>21000</v>
      </c>
      <c r="J90" s="75">
        <v>21601</v>
      </c>
      <c r="K90" s="75"/>
      <c r="L90" s="75">
        <v>22000</v>
      </c>
      <c r="M90" s="75">
        <v>11858</v>
      </c>
      <c r="N90" s="3"/>
      <c r="O90" s="75">
        <v>0</v>
      </c>
    </row>
    <row r="91" spans="1:15" x14ac:dyDescent="0.3">
      <c r="A91" s="5" t="s">
        <v>367</v>
      </c>
      <c r="B91" s="75">
        <v>749724</v>
      </c>
      <c r="C91" s="75"/>
      <c r="D91" s="75">
        <v>945422</v>
      </c>
      <c r="E91" s="75">
        <v>1134100</v>
      </c>
      <c r="F91" s="75">
        <v>641633</v>
      </c>
      <c r="G91" s="75">
        <v>1105720</v>
      </c>
      <c r="H91" s="75">
        <v>752432</v>
      </c>
      <c r="I91" s="75">
        <v>1185233</v>
      </c>
      <c r="J91" s="75">
        <v>767472</v>
      </c>
      <c r="K91" s="75"/>
      <c r="L91" s="75">
        <v>875000</v>
      </c>
      <c r="M91" s="75">
        <v>424758</v>
      </c>
      <c r="N91" s="3"/>
      <c r="O91" s="75">
        <v>53524</v>
      </c>
    </row>
    <row r="92" spans="1:15" ht="16.2" x14ac:dyDescent="0.45">
      <c r="A92" s="5" t="s">
        <v>200</v>
      </c>
      <c r="B92" s="79">
        <v>87006</v>
      </c>
      <c r="C92" s="75"/>
      <c r="D92" s="79">
        <v>81437</v>
      </c>
      <c r="E92" s="79">
        <v>65000</v>
      </c>
      <c r="F92" s="79">
        <v>74754</v>
      </c>
      <c r="G92" s="79">
        <v>72000</v>
      </c>
      <c r="H92" s="79">
        <v>82547</v>
      </c>
      <c r="I92" s="79">
        <v>80000</v>
      </c>
      <c r="J92" s="79">
        <v>69896</v>
      </c>
      <c r="K92" s="75"/>
      <c r="L92" s="79">
        <v>75000</v>
      </c>
      <c r="M92" s="79">
        <v>35332</v>
      </c>
      <c r="N92" s="3"/>
      <c r="O92" s="79">
        <v>0</v>
      </c>
    </row>
    <row r="93" spans="1:15" x14ac:dyDescent="0.3">
      <c r="A93" s="5" t="s">
        <v>217</v>
      </c>
      <c r="B93" s="75">
        <f>SUM(B88:B92)</f>
        <v>1918246</v>
      </c>
      <c r="C93" s="75"/>
      <c r="D93" s="75">
        <f>SUM(D88:D92)</f>
        <v>2179514</v>
      </c>
      <c r="E93" s="75">
        <f>SUM(E88:E92)</f>
        <v>2284100</v>
      </c>
      <c r="F93" s="75">
        <v>1923530</v>
      </c>
      <c r="G93" s="75">
        <f>SUM(G88:G92)</f>
        <v>2266720</v>
      </c>
      <c r="H93" s="75">
        <f>SUM(H88:H92)</f>
        <v>2019781</v>
      </c>
      <c r="I93" s="75">
        <f>SUM(I88:I92)</f>
        <v>2467233</v>
      </c>
      <c r="J93" s="75">
        <v>20044467</v>
      </c>
      <c r="K93" s="75"/>
      <c r="L93" s="75">
        <v>2127000</v>
      </c>
      <c r="M93" s="75">
        <f>SUM(M88:M92)</f>
        <v>1141225</v>
      </c>
      <c r="N93" s="3"/>
      <c r="O93" s="75">
        <v>153524</v>
      </c>
    </row>
    <row r="94" spans="1:15" x14ac:dyDescent="0.3">
      <c r="A94" s="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3"/>
      <c r="O94" s="75"/>
    </row>
    <row r="95" spans="1:15" x14ac:dyDescent="0.3">
      <c r="A95" s="12" t="s">
        <v>675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>
        <v>600000</v>
      </c>
      <c r="N95" s="3"/>
      <c r="O95" s="75">
        <v>0</v>
      </c>
    </row>
    <row r="96" spans="1:15" x14ac:dyDescent="0.3">
      <c r="A96" s="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3"/>
      <c r="O96" s="75"/>
    </row>
    <row r="97" spans="1:15" x14ac:dyDescent="0.3">
      <c r="A97" s="12" t="s">
        <v>106</v>
      </c>
      <c r="B97" s="89"/>
      <c r="C97" s="89"/>
      <c r="D97" s="89"/>
      <c r="E97" s="89"/>
      <c r="F97" s="75"/>
      <c r="G97" s="75"/>
      <c r="H97" s="75"/>
      <c r="I97" s="75"/>
      <c r="J97" s="75"/>
      <c r="K97" s="75"/>
      <c r="L97" s="75"/>
      <c r="M97" s="75"/>
      <c r="N97" s="3"/>
      <c r="O97" s="75"/>
    </row>
    <row r="98" spans="1:15" ht="16.2" x14ac:dyDescent="0.45">
      <c r="A98" s="5" t="s">
        <v>106</v>
      </c>
      <c r="B98" s="79">
        <v>15021</v>
      </c>
      <c r="C98" s="75"/>
      <c r="D98" s="79">
        <v>20088</v>
      </c>
      <c r="E98" s="79">
        <v>8619</v>
      </c>
      <c r="F98" s="79">
        <v>46645</v>
      </c>
      <c r="G98" s="79">
        <v>25312</v>
      </c>
      <c r="H98" s="79">
        <v>79054</v>
      </c>
      <c r="I98" s="79">
        <v>42806</v>
      </c>
      <c r="J98" s="79">
        <v>69028</v>
      </c>
      <c r="K98" s="75"/>
      <c r="L98" s="79">
        <v>70000</v>
      </c>
      <c r="M98" s="79">
        <v>30872</v>
      </c>
      <c r="N98" s="3"/>
      <c r="O98" s="79">
        <v>15000</v>
      </c>
    </row>
    <row r="99" spans="1:15" x14ac:dyDescent="0.3">
      <c r="A99" s="1" t="s">
        <v>217</v>
      </c>
      <c r="B99" s="80">
        <v>15021</v>
      </c>
      <c r="C99" s="81"/>
      <c r="D99" s="80">
        <v>20088</v>
      </c>
      <c r="E99" s="80">
        <v>8619</v>
      </c>
      <c r="F99" s="75">
        <v>46645</v>
      </c>
      <c r="G99" s="75">
        <v>25312</v>
      </c>
      <c r="H99" s="75">
        <v>79054</v>
      </c>
      <c r="I99" s="75">
        <v>42806</v>
      </c>
      <c r="J99" s="75">
        <v>69028</v>
      </c>
      <c r="K99" s="75"/>
      <c r="L99" s="75">
        <v>70000</v>
      </c>
      <c r="M99" s="75">
        <v>30872</v>
      </c>
      <c r="N99" s="3"/>
      <c r="O99" s="75">
        <v>15000</v>
      </c>
    </row>
    <row r="100" spans="1:15" x14ac:dyDescent="0.3">
      <c r="A100" s="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3"/>
      <c r="O100" s="75"/>
    </row>
    <row r="101" spans="1:15" x14ac:dyDescent="0.3">
      <c r="A101" s="1" t="s">
        <v>368</v>
      </c>
      <c r="B101" s="81">
        <f>SUM(B99,B93,B85,B81)</f>
        <v>6568538</v>
      </c>
      <c r="C101" s="81"/>
      <c r="D101" s="81">
        <f>SUM(D99,D93,D85,D81)</f>
        <v>6705290</v>
      </c>
      <c r="E101" s="81">
        <f>SUM(E99,E93,E85,E81)</f>
        <v>7020340</v>
      </c>
      <c r="F101" s="81">
        <f>SUM(F99,F93,F85,F81)</f>
        <v>6430162</v>
      </c>
      <c r="G101" s="81">
        <f>SUM(G81,G85,G93,G99)</f>
        <v>6864917</v>
      </c>
      <c r="H101" s="81">
        <f>SUM(H81,H85,H93,H99)</f>
        <v>6582707</v>
      </c>
      <c r="I101" s="81">
        <v>7054752</v>
      </c>
      <c r="J101" s="81">
        <v>6386070</v>
      </c>
      <c r="K101" s="75"/>
      <c r="L101" s="81">
        <v>6508310</v>
      </c>
      <c r="M101" s="81">
        <v>4149624</v>
      </c>
      <c r="N101" s="3"/>
      <c r="O101" s="81">
        <v>1669832</v>
      </c>
    </row>
    <row r="102" spans="1:15" x14ac:dyDescent="0.3">
      <c r="A102" s="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3"/>
      <c r="O102" s="75"/>
    </row>
    <row r="103" spans="1:15" x14ac:dyDescent="0.3">
      <c r="A103" s="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3"/>
      <c r="O103" s="75"/>
    </row>
    <row r="104" spans="1:15" x14ac:dyDescent="0.3">
      <c r="A104" s="1" t="s">
        <v>369</v>
      </c>
      <c r="B104" s="81"/>
      <c r="C104" s="81"/>
      <c r="D104" s="81"/>
      <c r="E104" s="81"/>
      <c r="F104" s="75"/>
      <c r="G104" s="75"/>
      <c r="H104" s="75"/>
      <c r="I104" s="75"/>
      <c r="J104" s="75"/>
      <c r="K104" s="75"/>
      <c r="L104" s="75"/>
      <c r="M104" s="75"/>
      <c r="N104" s="3"/>
      <c r="O104" s="75"/>
    </row>
    <row r="105" spans="1:15" x14ac:dyDescent="0.3">
      <c r="A105" s="12" t="s">
        <v>370</v>
      </c>
      <c r="B105" s="89"/>
      <c r="C105" s="89"/>
      <c r="D105" s="89"/>
      <c r="E105" s="89"/>
      <c r="F105" s="75"/>
      <c r="G105" s="75"/>
      <c r="H105" s="75"/>
      <c r="I105" s="75"/>
      <c r="J105" s="75"/>
      <c r="K105" s="75"/>
      <c r="L105" s="75"/>
      <c r="M105" s="75"/>
      <c r="N105" s="3"/>
      <c r="O105" s="75"/>
    </row>
    <row r="106" spans="1:15" x14ac:dyDescent="0.3">
      <c r="A106" s="5" t="s">
        <v>330</v>
      </c>
      <c r="B106" s="75">
        <v>3061010</v>
      </c>
      <c r="C106" s="75"/>
      <c r="D106" s="75">
        <v>3348817</v>
      </c>
      <c r="E106" s="75">
        <v>3240200</v>
      </c>
      <c r="F106" s="75">
        <v>3197854</v>
      </c>
      <c r="G106" s="75">
        <v>3370222</v>
      </c>
      <c r="H106" s="75">
        <v>3323810</v>
      </c>
      <c r="I106" s="75">
        <v>3433136</v>
      </c>
      <c r="J106" s="75">
        <v>3466582</v>
      </c>
      <c r="K106" s="75"/>
      <c r="L106" s="75">
        <v>3531054</v>
      </c>
      <c r="M106" s="75">
        <v>3227286</v>
      </c>
      <c r="N106" s="3"/>
      <c r="O106" s="75">
        <v>2144430</v>
      </c>
    </row>
    <row r="107" spans="1:15" ht="16.2" x14ac:dyDescent="0.45">
      <c r="A107" s="5" t="s">
        <v>371</v>
      </c>
      <c r="B107" s="79">
        <v>821115</v>
      </c>
      <c r="C107" s="75"/>
      <c r="D107" s="79">
        <v>1098506</v>
      </c>
      <c r="E107" s="79">
        <v>1134100</v>
      </c>
      <c r="F107" s="79">
        <v>884008</v>
      </c>
      <c r="G107" s="79">
        <v>1105720</v>
      </c>
      <c r="H107" s="79">
        <v>1005185</v>
      </c>
      <c r="I107" s="79">
        <v>1185233</v>
      </c>
      <c r="J107" s="79">
        <v>1081784</v>
      </c>
      <c r="K107" s="75"/>
      <c r="L107" s="79">
        <v>875000</v>
      </c>
      <c r="M107" s="79">
        <v>671084</v>
      </c>
      <c r="N107" s="3"/>
      <c r="O107" s="79">
        <v>49280</v>
      </c>
    </row>
    <row r="108" spans="1:15" x14ac:dyDescent="0.3">
      <c r="A108" s="1" t="s">
        <v>372</v>
      </c>
      <c r="B108" s="81">
        <f>SUM(B106:B107)</f>
        <v>3882125</v>
      </c>
      <c r="C108" s="81"/>
      <c r="D108" s="80">
        <f t="shared" ref="D108:I108" si="0">SUM(D106:D107)</f>
        <v>4447323</v>
      </c>
      <c r="E108" s="80">
        <f t="shared" si="0"/>
        <v>4374300</v>
      </c>
      <c r="F108" s="75">
        <f t="shared" si="0"/>
        <v>4081862</v>
      </c>
      <c r="G108" s="75">
        <f t="shared" si="0"/>
        <v>4475942</v>
      </c>
      <c r="H108" s="75">
        <f t="shared" si="0"/>
        <v>4328995</v>
      </c>
      <c r="I108" s="133">
        <f t="shared" si="0"/>
        <v>4618369</v>
      </c>
      <c r="J108" s="133">
        <v>4548366</v>
      </c>
      <c r="K108" s="75"/>
      <c r="L108" s="75">
        <f>SUM(L106:L107)</f>
        <v>4406054</v>
      </c>
      <c r="M108" s="75">
        <v>3898370</v>
      </c>
      <c r="N108" s="3"/>
      <c r="O108" s="75">
        <f>SUM(O106:O107)</f>
        <v>2193710</v>
      </c>
    </row>
    <row r="109" spans="1:15" x14ac:dyDescent="0.3">
      <c r="A109" s="1"/>
      <c r="B109" s="81"/>
      <c r="C109" s="81"/>
      <c r="D109" s="81"/>
      <c r="E109" s="81"/>
      <c r="F109" s="75"/>
      <c r="G109" s="75"/>
      <c r="H109" s="75"/>
      <c r="I109" s="75"/>
      <c r="J109" s="75"/>
      <c r="K109" s="75"/>
      <c r="L109" s="75"/>
      <c r="M109" s="75"/>
      <c r="N109" s="3"/>
      <c r="O109" s="75"/>
    </row>
    <row r="110" spans="1:15" x14ac:dyDescent="0.3">
      <c r="A110" s="1" t="s">
        <v>373</v>
      </c>
      <c r="B110" s="81"/>
      <c r="C110" s="81"/>
      <c r="D110" s="81"/>
      <c r="E110" s="81"/>
      <c r="F110" s="75"/>
      <c r="G110" s="75"/>
      <c r="H110" s="75"/>
      <c r="I110" s="75"/>
      <c r="J110" s="75"/>
      <c r="K110" s="75"/>
      <c r="L110" s="75"/>
      <c r="M110" s="75"/>
      <c r="N110" s="3"/>
      <c r="O110" s="75"/>
    </row>
    <row r="111" spans="1:15" x14ac:dyDescent="0.3">
      <c r="A111" s="5" t="s">
        <v>374</v>
      </c>
      <c r="B111" s="75">
        <v>1183311</v>
      </c>
      <c r="C111" s="75"/>
      <c r="D111" s="75">
        <v>1312412</v>
      </c>
      <c r="E111" s="75">
        <v>1280322</v>
      </c>
      <c r="F111" s="125">
        <v>1077467</v>
      </c>
      <c r="G111" s="75">
        <v>1199303</v>
      </c>
      <c r="H111" s="75">
        <v>1187357</v>
      </c>
      <c r="I111" s="125">
        <v>1187665</v>
      </c>
      <c r="J111" s="125">
        <v>1185010</v>
      </c>
      <c r="K111" s="75"/>
      <c r="L111" s="125">
        <v>1196047</v>
      </c>
      <c r="M111" s="75">
        <v>756124</v>
      </c>
      <c r="N111" s="3"/>
      <c r="O111" s="75">
        <v>493620</v>
      </c>
    </row>
    <row r="112" spans="1:15" x14ac:dyDescent="0.3">
      <c r="A112" s="5" t="s">
        <v>330</v>
      </c>
      <c r="B112" s="75">
        <v>3061010</v>
      </c>
      <c r="C112" s="75"/>
      <c r="D112" s="75">
        <v>3348818</v>
      </c>
      <c r="E112" s="75">
        <v>3240200</v>
      </c>
      <c r="F112" s="75">
        <v>3197854</v>
      </c>
      <c r="G112" s="75">
        <v>3370222</v>
      </c>
      <c r="H112" s="75">
        <v>3323809</v>
      </c>
      <c r="I112" s="75">
        <v>3433136</v>
      </c>
      <c r="J112" s="75">
        <v>3466582</v>
      </c>
      <c r="K112" s="75"/>
      <c r="L112" s="75">
        <v>3531054</v>
      </c>
      <c r="M112" s="75">
        <v>3227286</v>
      </c>
      <c r="N112" s="3"/>
      <c r="O112" s="75">
        <v>2144430</v>
      </c>
    </row>
    <row r="113" spans="1:15" x14ac:dyDescent="0.3">
      <c r="A113" s="5" t="s">
        <v>331</v>
      </c>
      <c r="B113" s="75">
        <v>480727</v>
      </c>
      <c r="C113" s="75"/>
      <c r="D113" s="75">
        <v>497034</v>
      </c>
      <c r="E113" s="75">
        <v>513702</v>
      </c>
      <c r="F113" s="75">
        <v>519509</v>
      </c>
      <c r="G113" s="75">
        <v>516415</v>
      </c>
      <c r="H113" s="75">
        <v>436878</v>
      </c>
      <c r="I113" s="75">
        <v>541770</v>
      </c>
      <c r="J113" s="75">
        <v>489793</v>
      </c>
      <c r="K113" s="75"/>
      <c r="L113" s="75">
        <v>527838</v>
      </c>
      <c r="M113" s="75">
        <v>395092</v>
      </c>
      <c r="N113" s="3"/>
      <c r="O113" s="75">
        <v>218253</v>
      </c>
    </row>
    <row r="114" spans="1:15" x14ac:dyDescent="0.3">
      <c r="A114" s="5" t="s">
        <v>375</v>
      </c>
      <c r="B114" s="75">
        <v>821115</v>
      </c>
      <c r="C114" s="75"/>
      <c r="D114" s="75">
        <v>1098506</v>
      </c>
      <c r="E114" s="75">
        <v>1134100</v>
      </c>
      <c r="F114" s="75">
        <v>884008</v>
      </c>
      <c r="G114" s="75">
        <v>1105720</v>
      </c>
      <c r="H114" s="75">
        <v>1005185</v>
      </c>
      <c r="I114" s="75">
        <v>1185233</v>
      </c>
      <c r="J114" s="75">
        <v>1081784</v>
      </c>
      <c r="K114" s="75"/>
      <c r="L114" s="75">
        <v>875000</v>
      </c>
      <c r="M114" s="75">
        <v>671084</v>
      </c>
      <c r="N114" s="3"/>
      <c r="O114" s="75">
        <v>49280</v>
      </c>
    </row>
    <row r="115" spans="1:15" x14ac:dyDescent="0.3">
      <c r="A115" s="5" t="s">
        <v>376</v>
      </c>
      <c r="B115" s="75">
        <v>233394</v>
      </c>
      <c r="C115" s="75"/>
      <c r="D115" s="75">
        <v>449859</v>
      </c>
      <c r="E115" s="75">
        <v>652841</v>
      </c>
      <c r="F115" s="75">
        <v>77994</v>
      </c>
      <c r="G115" s="75">
        <v>347000</v>
      </c>
      <c r="H115" s="75">
        <v>163394</v>
      </c>
      <c r="I115" s="75">
        <v>145000</v>
      </c>
      <c r="J115" s="75">
        <v>225000</v>
      </c>
      <c r="K115" s="75"/>
      <c r="L115" s="75">
        <v>0</v>
      </c>
      <c r="M115" s="75">
        <v>36330</v>
      </c>
      <c r="N115" s="3"/>
      <c r="O115" s="75">
        <v>0</v>
      </c>
    </row>
    <row r="116" spans="1:15" x14ac:dyDescent="0.3">
      <c r="A116" s="5" t="s">
        <v>377</v>
      </c>
      <c r="B116" s="75">
        <v>106</v>
      </c>
      <c r="C116" s="75"/>
      <c r="D116" s="75">
        <v>192490</v>
      </c>
      <c r="E116" s="75">
        <v>0</v>
      </c>
      <c r="F116" s="75">
        <v>22165</v>
      </c>
      <c r="G116" s="75">
        <v>5000</v>
      </c>
      <c r="H116" s="75">
        <v>613185</v>
      </c>
      <c r="I116" s="75">
        <v>0</v>
      </c>
      <c r="J116" s="75">
        <v>10978</v>
      </c>
      <c r="K116" s="75"/>
      <c r="L116" s="75">
        <v>0</v>
      </c>
      <c r="M116" s="75">
        <v>0</v>
      </c>
      <c r="N116" s="3"/>
      <c r="O116" s="75">
        <v>0</v>
      </c>
    </row>
    <row r="117" spans="1:15" ht="16.2" x14ac:dyDescent="0.45">
      <c r="A117" s="8" t="s">
        <v>378</v>
      </c>
      <c r="B117" s="79">
        <v>0</v>
      </c>
      <c r="C117" s="79"/>
      <c r="D117" s="79">
        <v>0</v>
      </c>
      <c r="E117" s="79">
        <v>0</v>
      </c>
      <c r="F117" s="79">
        <v>253176</v>
      </c>
      <c r="G117" s="79">
        <v>48000</v>
      </c>
      <c r="H117" s="79">
        <v>10978</v>
      </c>
      <c r="I117" s="79">
        <v>160000</v>
      </c>
      <c r="J117" s="79">
        <v>618296</v>
      </c>
      <c r="K117" s="75"/>
      <c r="L117" s="79">
        <v>300000</v>
      </c>
      <c r="M117" s="79">
        <v>61997</v>
      </c>
      <c r="N117" s="3"/>
      <c r="O117" s="79">
        <v>0</v>
      </c>
    </row>
    <row r="118" spans="1:15" x14ac:dyDescent="0.3">
      <c r="A118" s="1" t="s">
        <v>153</v>
      </c>
      <c r="B118" s="81">
        <f>SUM(B111:B117)</f>
        <v>5779663</v>
      </c>
      <c r="C118" s="81"/>
      <c r="D118" s="81">
        <f t="shared" ref="D118:I118" si="1">SUM(D111:D117)</f>
        <v>6899119</v>
      </c>
      <c r="E118" s="81">
        <f t="shared" si="1"/>
        <v>6821165</v>
      </c>
      <c r="F118" s="81">
        <f t="shared" si="1"/>
        <v>6032173</v>
      </c>
      <c r="G118" s="81">
        <f t="shared" si="1"/>
        <v>6591660</v>
      </c>
      <c r="H118" s="81">
        <f t="shared" si="1"/>
        <v>6740786</v>
      </c>
      <c r="I118" s="81">
        <f t="shared" si="1"/>
        <v>6652804</v>
      </c>
      <c r="J118" s="81">
        <v>7077443</v>
      </c>
      <c r="K118" s="75"/>
      <c r="L118" s="81">
        <v>6429939</v>
      </c>
      <c r="M118" s="81">
        <f>SUM(M111:M117)</f>
        <v>5147913</v>
      </c>
      <c r="N118" s="3"/>
      <c r="O118" s="81">
        <f>SUM(O111:O117)</f>
        <v>2905583</v>
      </c>
    </row>
    <row r="119" spans="1:15" x14ac:dyDescent="0.3">
      <c r="F119" s="5"/>
      <c r="G119" s="5"/>
      <c r="H119" s="5"/>
      <c r="I119" s="5"/>
      <c r="J119" s="5"/>
      <c r="K119" s="5"/>
      <c r="L119" s="5"/>
      <c r="M119" s="88"/>
      <c r="N119" s="5"/>
    </row>
    <row r="120" spans="1:15" x14ac:dyDescent="0.3">
      <c r="F120" s="5"/>
      <c r="G120" s="5"/>
      <c r="H120" s="5"/>
      <c r="I120" s="5"/>
      <c r="J120" s="5"/>
      <c r="K120" s="5"/>
      <c r="L120" s="5"/>
      <c r="M120" s="88"/>
      <c r="N120" s="5"/>
    </row>
    <row r="121" spans="1:15" x14ac:dyDescent="0.3">
      <c r="M121" s="84"/>
    </row>
    <row r="122" spans="1:15" x14ac:dyDescent="0.3">
      <c r="M122" s="84"/>
    </row>
  </sheetData>
  <mergeCells count="7">
    <mergeCell ref="N2:P2"/>
    <mergeCell ref="B2:C2"/>
    <mergeCell ref="H1:M1"/>
    <mergeCell ref="F2:G2"/>
    <mergeCell ref="H2:J2"/>
    <mergeCell ref="K2:M2"/>
    <mergeCell ref="D2:E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C7B0A-2345-45DC-A112-3E606B6E1DAA}">
  <sheetPr>
    <tabColor theme="7" tint="0.59999389629810485"/>
  </sheetPr>
  <dimension ref="A1:O88"/>
  <sheetViews>
    <sheetView zoomScale="70" zoomScaleNormal="70" workbookViewId="0">
      <pane ySplit="3" topLeftCell="A16" activePane="bottomLeft" state="frozen"/>
      <selection pane="bottomLeft" activeCell="O26" sqref="O26"/>
    </sheetView>
  </sheetViews>
  <sheetFormatPr defaultRowHeight="14.4" x14ac:dyDescent="0.3"/>
  <cols>
    <col min="1" max="1" width="32.33203125" bestFit="1" customWidth="1"/>
    <col min="2" max="2" width="17.33203125" customWidth="1"/>
    <col min="3" max="3" width="23.109375" hidden="1" customWidth="1"/>
    <col min="4" max="4" width="20.88671875" customWidth="1"/>
    <col min="5" max="5" width="16.109375" customWidth="1"/>
    <col min="6" max="6" width="15" bestFit="1" customWidth="1"/>
    <col min="7" max="7" width="14.6640625" bestFit="1" customWidth="1"/>
    <col min="8" max="8" width="18.33203125" bestFit="1" customWidth="1"/>
    <col min="9" max="9" width="15.6640625" bestFit="1" customWidth="1"/>
    <col min="10" max="11" width="18.6640625" bestFit="1" customWidth="1"/>
    <col min="13" max="13" width="18.6640625" bestFit="1" customWidth="1"/>
    <col min="14" max="14" width="13.6640625" bestFit="1" customWidth="1"/>
    <col min="15" max="15" width="12.5546875" bestFit="1" customWidth="1"/>
  </cols>
  <sheetData>
    <row r="1" spans="1:15" x14ac:dyDescent="0.3">
      <c r="I1" s="175" t="s">
        <v>0</v>
      </c>
      <c r="J1" s="175"/>
      <c r="K1" s="175"/>
      <c r="L1" s="175"/>
      <c r="M1" s="175"/>
      <c r="N1" s="175"/>
    </row>
    <row r="2" spans="1:15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/>
      <c r="I2" s="174" t="s">
        <v>1</v>
      </c>
      <c r="J2" s="174"/>
      <c r="K2" s="174"/>
      <c r="L2" s="174" t="s">
        <v>5</v>
      </c>
      <c r="M2" s="174"/>
      <c r="N2" s="174"/>
      <c r="O2" t="s">
        <v>670</v>
      </c>
    </row>
    <row r="3" spans="1:15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4</v>
      </c>
      <c r="I3" t="s">
        <v>2</v>
      </c>
      <c r="J3" t="s">
        <v>3</v>
      </c>
      <c r="K3" t="s">
        <v>4</v>
      </c>
      <c r="L3" t="s">
        <v>2</v>
      </c>
      <c r="M3" t="s">
        <v>3</v>
      </c>
      <c r="N3" t="s">
        <v>4</v>
      </c>
      <c r="O3" t="s">
        <v>3</v>
      </c>
    </row>
    <row r="4" spans="1:15" x14ac:dyDescent="0.3">
      <c r="A4" s="5"/>
      <c r="B4" s="5"/>
      <c r="C4" s="5"/>
      <c r="D4" s="5"/>
      <c r="E4" s="5"/>
      <c r="F4" s="1"/>
      <c r="G4" s="1"/>
      <c r="H4" s="1"/>
    </row>
    <row r="5" spans="1:15" x14ac:dyDescent="0.3">
      <c r="A5" s="5" t="s">
        <v>42</v>
      </c>
      <c r="B5" s="75">
        <v>98425</v>
      </c>
      <c r="D5" s="75">
        <v>102816</v>
      </c>
      <c r="E5" s="75">
        <v>100800</v>
      </c>
      <c r="F5" s="75">
        <v>111666</v>
      </c>
      <c r="G5" s="75">
        <v>105900</v>
      </c>
      <c r="H5" s="84"/>
      <c r="I5" s="84">
        <v>124644</v>
      </c>
      <c r="J5" s="75">
        <v>113415</v>
      </c>
      <c r="K5" s="75">
        <v>124654</v>
      </c>
      <c r="L5" s="75"/>
      <c r="M5" s="75">
        <v>127760</v>
      </c>
      <c r="N5" s="75">
        <v>103825</v>
      </c>
      <c r="O5" s="84">
        <v>120000</v>
      </c>
    </row>
    <row r="6" spans="1:15" x14ac:dyDescent="0.3">
      <c r="A6" s="5" t="s">
        <v>43</v>
      </c>
      <c r="B6" s="75">
        <v>1151962</v>
      </c>
      <c r="D6" s="75">
        <v>1178308</v>
      </c>
      <c r="E6" s="75">
        <v>1232467</v>
      </c>
      <c r="F6" s="75">
        <v>1205992</v>
      </c>
      <c r="G6" s="75">
        <v>1279065</v>
      </c>
      <c r="H6" s="84"/>
      <c r="I6" s="75">
        <v>1183547</v>
      </c>
      <c r="J6" s="75">
        <v>1311000</v>
      </c>
      <c r="K6" s="75">
        <v>1227494</v>
      </c>
      <c r="L6" s="75"/>
      <c r="M6" s="75">
        <v>1312668</v>
      </c>
      <c r="N6" s="75">
        <v>1145745</v>
      </c>
      <c r="O6" s="84">
        <v>1202088</v>
      </c>
    </row>
    <row r="7" spans="1:15" x14ac:dyDescent="0.3">
      <c r="A7" s="5" t="s">
        <v>44</v>
      </c>
      <c r="B7" s="75">
        <v>97931</v>
      </c>
      <c r="D7" s="75">
        <v>104797</v>
      </c>
      <c r="E7" s="75">
        <v>0</v>
      </c>
      <c r="F7" s="75">
        <v>143164</v>
      </c>
      <c r="G7" s="75">
        <v>98000</v>
      </c>
      <c r="H7" s="84"/>
      <c r="I7" s="75">
        <v>140563</v>
      </c>
      <c r="J7" s="75">
        <v>124600</v>
      </c>
      <c r="K7" s="75">
        <v>124600</v>
      </c>
      <c r="L7" s="75"/>
      <c r="M7" s="75">
        <v>124600</v>
      </c>
      <c r="N7" s="75">
        <v>101539</v>
      </c>
      <c r="O7" s="84">
        <v>100100</v>
      </c>
    </row>
    <row r="8" spans="1:15" x14ac:dyDescent="0.3">
      <c r="A8" s="5" t="s">
        <v>45</v>
      </c>
      <c r="B8" s="75">
        <v>295200</v>
      </c>
      <c r="C8" s="3"/>
      <c r="D8" s="75">
        <v>335820</v>
      </c>
      <c r="E8" s="75">
        <v>106400</v>
      </c>
      <c r="F8" s="75">
        <v>335820</v>
      </c>
      <c r="G8" s="75">
        <v>335820</v>
      </c>
      <c r="H8" s="84"/>
      <c r="I8" s="75">
        <v>291422</v>
      </c>
      <c r="J8" s="75">
        <v>335820</v>
      </c>
      <c r="K8" s="75">
        <v>335820</v>
      </c>
      <c r="L8" s="75"/>
      <c r="M8" s="75">
        <v>328860</v>
      </c>
      <c r="N8" s="75">
        <v>283915</v>
      </c>
      <c r="O8" s="84">
        <v>317520</v>
      </c>
    </row>
    <row r="9" spans="1:15" x14ac:dyDescent="0.3">
      <c r="A9" s="5" t="s">
        <v>46</v>
      </c>
      <c r="B9" s="75">
        <v>2114</v>
      </c>
      <c r="C9" s="3"/>
      <c r="D9" s="75">
        <v>2174</v>
      </c>
      <c r="E9" s="75">
        <v>335820</v>
      </c>
      <c r="F9" s="75">
        <v>2528</v>
      </c>
      <c r="G9" s="75">
        <v>2548</v>
      </c>
      <c r="H9" s="84"/>
      <c r="I9" s="75">
        <v>2561</v>
      </c>
      <c r="J9" s="75">
        <v>3132</v>
      </c>
      <c r="K9" s="75">
        <v>2665</v>
      </c>
      <c r="L9" s="75"/>
      <c r="M9" s="75">
        <v>3160</v>
      </c>
      <c r="N9" s="75">
        <v>2457</v>
      </c>
      <c r="O9" s="84">
        <v>2868</v>
      </c>
    </row>
    <row r="10" spans="1:15" x14ac:dyDescent="0.3">
      <c r="A10" s="5" t="s">
        <v>47</v>
      </c>
      <c r="B10" s="75">
        <v>78042</v>
      </c>
      <c r="C10" s="3"/>
      <c r="D10" s="75">
        <v>80231</v>
      </c>
      <c r="E10" s="75">
        <v>2475</v>
      </c>
      <c r="F10" s="75">
        <v>85257</v>
      </c>
      <c r="G10" s="75">
        <v>92947</v>
      </c>
      <c r="H10" s="84"/>
      <c r="I10" s="75">
        <v>84468</v>
      </c>
      <c r="J10" s="75">
        <v>97100</v>
      </c>
      <c r="K10" s="75">
        <v>87971</v>
      </c>
      <c r="L10" s="75"/>
      <c r="M10" s="75">
        <v>97964</v>
      </c>
      <c r="N10" s="75">
        <v>80261</v>
      </c>
      <c r="O10" s="84">
        <v>88933</v>
      </c>
    </row>
    <row r="11" spans="1:15" x14ac:dyDescent="0.3">
      <c r="A11" s="5" t="s">
        <v>48</v>
      </c>
      <c r="B11" s="75">
        <v>18252</v>
      </c>
      <c r="C11" s="3"/>
      <c r="D11" s="75">
        <v>18763</v>
      </c>
      <c r="E11" s="75">
        <v>90281</v>
      </c>
      <c r="F11" s="75">
        <v>19939</v>
      </c>
      <c r="G11" s="75">
        <v>21737</v>
      </c>
      <c r="H11" s="84"/>
      <c r="I11" s="75">
        <v>19755</v>
      </c>
      <c r="J11" s="75">
        <v>22709</v>
      </c>
      <c r="K11" s="75">
        <v>20587</v>
      </c>
      <c r="L11" s="75"/>
      <c r="M11" s="75">
        <v>22911</v>
      </c>
      <c r="N11" s="75">
        <v>18752</v>
      </c>
      <c r="O11" s="84">
        <v>20798</v>
      </c>
    </row>
    <row r="12" spans="1:15" x14ac:dyDescent="0.3">
      <c r="A12" s="5" t="s">
        <v>49</v>
      </c>
      <c r="B12" s="75">
        <v>183512</v>
      </c>
      <c r="C12" s="3"/>
      <c r="D12" s="75">
        <v>200030</v>
      </c>
      <c r="E12" s="75">
        <v>21114</v>
      </c>
      <c r="F12" s="80">
        <v>218981</v>
      </c>
      <c r="G12" s="80">
        <v>221125</v>
      </c>
      <c r="H12" s="84"/>
      <c r="I12" s="80">
        <v>215982</v>
      </c>
      <c r="J12" s="80">
        <v>231005</v>
      </c>
      <c r="K12" s="80">
        <v>219954</v>
      </c>
      <c r="L12" s="83"/>
      <c r="M12" s="80">
        <v>235431</v>
      </c>
      <c r="N12" s="80">
        <v>203283</v>
      </c>
      <c r="O12" s="84">
        <v>214444</v>
      </c>
    </row>
    <row r="13" spans="1:15" x14ac:dyDescent="0.3">
      <c r="A13" s="5" t="s">
        <v>50</v>
      </c>
      <c r="B13" s="75">
        <v>17412</v>
      </c>
      <c r="C13" s="3"/>
      <c r="D13" s="75">
        <v>15202</v>
      </c>
      <c r="E13" s="75">
        <v>207792</v>
      </c>
      <c r="F13" s="75">
        <v>16702</v>
      </c>
      <c r="G13" s="75">
        <v>16192</v>
      </c>
      <c r="H13" s="84"/>
      <c r="I13" s="75">
        <v>15800</v>
      </c>
      <c r="J13" s="75">
        <v>17126</v>
      </c>
      <c r="K13" s="75">
        <v>15556</v>
      </c>
      <c r="L13" s="75"/>
      <c r="M13" s="75">
        <v>15052</v>
      </c>
      <c r="N13" s="75">
        <v>15204</v>
      </c>
      <c r="O13" s="84">
        <v>12224</v>
      </c>
    </row>
    <row r="14" spans="1:15" ht="16.2" x14ac:dyDescent="0.45">
      <c r="A14" s="2" t="s">
        <v>51</v>
      </c>
      <c r="B14" s="83">
        <v>3469</v>
      </c>
      <c r="C14" s="4"/>
      <c r="D14" s="83">
        <v>5417</v>
      </c>
      <c r="E14" s="83">
        <v>16484</v>
      </c>
      <c r="F14" s="79">
        <v>7919</v>
      </c>
      <c r="G14" s="79">
        <v>8500</v>
      </c>
      <c r="H14" s="84"/>
      <c r="I14" s="129">
        <v>5633</v>
      </c>
      <c r="J14" s="79">
        <v>8500</v>
      </c>
      <c r="K14" s="79">
        <v>8500</v>
      </c>
      <c r="L14" s="84"/>
      <c r="M14" s="79">
        <v>8500</v>
      </c>
      <c r="N14" s="129">
        <v>2000</v>
      </c>
      <c r="O14" s="129">
        <v>0</v>
      </c>
    </row>
    <row r="15" spans="1:15" x14ac:dyDescent="0.3">
      <c r="A15" s="5" t="s">
        <v>52</v>
      </c>
      <c r="B15" s="75">
        <f>SUM(B5:B14)</f>
        <v>1946319</v>
      </c>
      <c r="C15" s="3"/>
      <c r="D15" s="75">
        <f>SUM(D5:D14)</f>
        <v>2043558</v>
      </c>
      <c r="E15" s="75">
        <f>SUM(E5:E14)</f>
        <v>2113633</v>
      </c>
      <c r="F15" s="75">
        <v>2147968</v>
      </c>
      <c r="G15" s="75">
        <f>SUM(G5:G14)</f>
        <v>2181834</v>
      </c>
      <c r="H15" s="84"/>
      <c r="I15" s="84">
        <f>SUM(I5:I14)</f>
        <v>2084375</v>
      </c>
      <c r="J15" s="75">
        <v>2264407</v>
      </c>
      <c r="K15" s="75">
        <v>2167801</v>
      </c>
      <c r="L15" s="84"/>
      <c r="M15" s="84">
        <f>SUM(M5:M14)</f>
        <v>2276906</v>
      </c>
      <c r="N15" s="84">
        <f>SUM(N5:N14)</f>
        <v>1956981</v>
      </c>
      <c r="O15" s="84">
        <f>SUM(O5:O14)</f>
        <v>2078975</v>
      </c>
    </row>
    <row r="16" spans="1:15" x14ac:dyDescent="0.3">
      <c r="A16" s="5"/>
      <c r="B16" s="75"/>
      <c r="C16" s="3"/>
      <c r="D16" s="88"/>
      <c r="E16" s="3"/>
      <c r="F16" s="75"/>
      <c r="G16" s="75"/>
      <c r="H16" s="84"/>
      <c r="I16" s="75"/>
      <c r="J16" s="75"/>
      <c r="K16" s="75"/>
      <c r="L16" s="75"/>
      <c r="M16" s="75"/>
      <c r="N16" s="84"/>
      <c r="O16" s="84"/>
    </row>
    <row r="17" spans="1:15" x14ac:dyDescent="0.3">
      <c r="A17" s="5" t="s">
        <v>53</v>
      </c>
      <c r="B17" s="75">
        <v>0</v>
      </c>
      <c r="C17" s="3"/>
      <c r="D17" s="75">
        <v>165</v>
      </c>
      <c r="E17" s="75">
        <v>165</v>
      </c>
      <c r="F17" s="75">
        <v>163</v>
      </c>
      <c r="G17" s="75">
        <v>165</v>
      </c>
      <c r="H17" s="84"/>
      <c r="I17" s="75">
        <v>180</v>
      </c>
      <c r="J17" s="75">
        <v>165</v>
      </c>
      <c r="K17" s="75">
        <v>180</v>
      </c>
      <c r="L17" s="75"/>
      <c r="M17" s="75">
        <v>200</v>
      </c>
      <c r="N17" s="84">
        <v>200</v>
      </c>
      <c r="O17" s="84">
        <v>200</v>
      </c>
    </row>
    <row r="18" spans="1:15" x14ac:dyDescent="0.3">
      <c r="A18" s="5" t="s">
        <v>396</v>
      </c>
      <c r="B18" s="75">
        <v>495499</v>
      </c>
      <c r="C18" s="3"/>
      <c r="D18" s="75">
        <v>0</v>
      </c>
      <c r="E18" s="3">
        <v>0</v>
      </c>
      <c r="F18" s="75"/>
      <c r="G18" s="75"/>
      <c r="H18" s="84"/>
      <c r="I18" s="75"/>
      <c r="J18" s="75"/>
      <c r="K18" s="75"/>
      <c r="L18" s="75"/>
      <c r="M18" s="75"/>
      <c r="N18" s="84">
        <v>0</v>
      </c>
      <c r="O18" s="84">
        <v>0</v>
      </c>
    </row>
    <row r="19" spans="1:15" ht="16.2" x14ac:dyDescent="0.45">
      <c r="A19" s="2" t="s">
        <v>54</v>
      </c>
      <c r="B19" s="83">
        <v>0</v>
      </c>
      <c r="C19" s="4"/>
      <c r="D19" s="134">
        <v>88</v>
      </c>
      <c r="E19" s="83">
        <v>1000</v>
      </c>
      <c r="F19" s="79">
        <v>344</v>
      </c>
      <c r="G19" s="79">
        <v>1000</v>
      </c>
      <c r="H19" s="84"/>
      <c r="I19" s="79">
        <v>0</v>
      </c>
      <c r="J19" s="79">
        <v>1000</v>
      </c>
      <c r="K19" s="79">
        <v>1000</v>
      </c>
      <c r="L19" s="79"/>
      <c r="M19" s="79">
        <v>2200</v>
      </c>
      <c r="N19" s="129">
        <v>2200</v>
      </c>
      <c r="O19" s="129">
        <v>2200</v>
      </c>
    </row>
    <row r="20" spans="1:15" x14ac:dyDescent="0.3">
      <c r="A20" s="5" t="s">
        <v>55</v>
      </c>
      <c r="B20" s="75">
        <v>495499</v>
      </c>
      <c r="C20" s="3"/>
      <c r="D20" s="88">
        <f>SUM(D17:D19)</f>
        <v>253</v>
      </c>
      <c r="E20" s="75">
        <v>1165</v>
      </c>
      <c r="F20" s="75">
        <v>507</v>
      </c>
      <c r="G20" s="75">
        <f>SUM(G17:G19)</f>
        <v>1165</v>
      </c>
      <c r="H20" s="84"/>
      <c r="I20" s="75">
        <v>180</v>
      </c>
      <c r="J20" s="75">
        <v>1165</v>
      </c>
      <c r="K20" s="75">
        <v>1180</v>
      </c>
      <c r="L20" s="75"/>
      <c r="M20" s="75">
        <v>2400</v>
      </c>
      <c r="N20" s="84">
        <f>SUM(N17:N19)</f>
        <v>2400</v>
      </c>
      <c r="O20" s="84">
        <f>SUM(O17:O19)</f>
        <v>2400</v>
      </c>
    </row>
    <row r="21" spans="1:15" x14ac:dyDescent="0.3">
      <c r="A21" s="5"/>
      <c r="B21" s="3"/>
      <c r="C21" s="3"/>
      <c r="D21" s="88"/>
      <c r="E21" s="3"/>
      <c r="F21" s="75"/>
      <c r="G21" s="75"/>
      <c r="H21" s="84"/>
      <c r="I21" s="75"/>
      <c r="J21" s="75"/>
      <c r="K21" s="75"/>
      <c r="L21" s="75"/>
      <c r="M21" s="75"/>
      <c r="N21" s="84"/>
      <c r="O21" s="84"/>
    </row>
    <row r="22" spans="1:15" ht="16.2" x14ac:dyDescent="0.45">
      <c r="A22" s="5" t="s">
        <v>56</v>
      </c>
      <c r="B22" s="75">
        <v>0</v>
      </c>
      <c r="C22" s="3"/>
      <c r="D22" s="75">
        <v>7449</v>
      </c>
      <c r="E22" s="75">
        <v>15900</v>
      </c>
      <c r="F22" s="135">
        <v>0</v>
      </c>
      <c r="G22" s="75">
        <v>0</v>
      </c>
      <c r="H22" s="84"/>
      <c r="I22" s="135">
        <v>0</v>
      </c>
      <c r="J22" s="135">
        <v>0</v>
      </c>
      <c r="K22" s="135">
        <v>0</v>
      </c>
      <c r="L22" s="126"/>
      <c r="M22" s="135">
        <v>3000</v>
      </c>
      <c r="N22" s="84">
        <v>3000</v>
      </c>
      <c r="O22" s="84">
        <v>0</v>
      </c>
    </row>
    <row r="23" spans="1:15" x14ac:dyDescent="0.3">
      <c r="A23" s="5" t="s">
        <v>57</v>
      </c>
      <c r="B23" s="75">
        <v>651</v>
      </c>
      <c r="C23" s="3"/>
      <c r="D23" s="75">
        <v>0</v>
      </c>
      <c r="E23" s="75">
        <v>5000</v>
      </c>
      <c r="F23" s="75">
        <v>0</v>
      </c>
      <c r="G23" s="75">
        <v>5000</v>
      </c>
      <c r="H23" s="84"/>
      <c r="I23" s="84">
        <v>0</v>
      </c>
      <c r="J23" s="75">
        <v>5000</v>
      </c>
      <c r="K23" s="137">
        <v>2500</v>
      </c>
      <c r="L23" s="84"/>
      <c r="M23" s="137">
        <v>2500</v>
      </c>
      <c r="N23" s="84">
        <v>7500</v>
      </c>
      <c r="O23" s="84">
        <v>2500</v>
      </c>
    </row>
    <row r="24" spans="1:15" x14ac:dyDescent="0.3">
      <c r="A24" s="5" t="s">
        <v>58</v>
      </c>
      <c r="B24" s="75">
        <v>45139</v>
      </c>
      <c r="C24" s="3"/>
      <c r="D24" s="75">
        <v>26065</v>
      </c>
      <c r="E24" s="75">
        <v>40000</v>
      </c>
      <c r="F24" s="75">
        <v>76352</v>
      </c>
      <c r="G24" s="75">
        <v>24000</v>
      </c>
      <c r="H24" s="84"/>
      <c r="I24" s="84">
        <v>70000</v>
      </c>
      <c r="J24" s="75">
        <v>35000</v>
      </c>
      <c r="K24" s="75">
        <v>70000</v>
      </c>
      <c r="L24" s="84"/>
      <c r="M24" s="84">
        <v>50000</v>
      </c>
      <c r="N24" s="84">
        <v>50000</v>
      </c>
      <c r="O24" s="84">
        <v>50000</v>
      </c>
    </row>
    <row r="25" spans="1:15" x14ac:dyDescent="0.3">
      <c r="A25" s="5" t="s">
        <v>676</v>
      </c>
      <c r="B25" s="75"/>
      <c r="C25" s="3"/>
      <c r="D25" s="75"/>
      <c r="E25" s="75"/>
      <c r="F25" s="75"/>
      <c r="G25" s="75"/>
      <c r="H25" s="84"/>
      <c r="I25" s="84">
        <v>1289</v>
      </c>
      <c r="J25" s="75"/>
      <c r="K25" s="75"/>
      <c r="L25" s="84"/>
      <c r="M25" s="84"/>
      <c r="N25" s="84">
        <v>0</v>
      </c>
      <c r="O25" s="84">
        <v>0</v>
      </c>
    </row>
    <row r="26" spans="1:15" x14ac:dyDescent="0.3">
      <c r="A26" s="5" t="s">
        <v>59</v>
      </c>
      <c r="B26" s="75">
        <v>219843</v>
      </c>
      <c r="C26" s="3"/>
      <c r="D26" s="75">
        <v>220917</v>
      </c>
      <c r="E26" s="75">
        <v>270500</v>
      </c>
      <c r="F26" s="75">
        <v>158080</v>
      </c>
      <c r="G26" s="75">
        <v>199000</v>
      </c>
      <c r="H26" s="84"/>
      <c r="I26" s="84">
        <v>163120</v>
      </c>
      <c r="J26" s="75">
        <v>200000</v>
      </c>
      <c r="K26" s="75">
        <v>200000</v>
      </c>
      <c r="L26" s="84"/>
      <c r="M26" s="84">
        <v>200000</v>
      </c>
      <c r="N26" s="84">
        <v>170000</v>
      </c>
      <c r="O26" s="84">
        <v>200000</v>
      </c>
    </row>
    <row r="27" spans="1:15" x14ac:dyDescent="0.3">
      <c r="A27" s="5" t="s">
        <v>60</v>
      </c>
      <c r="B27" s="75">
        <v>108018</v>
      </c>
      <c r="C27" s="3"/>
      <c r="D27" s="75">
        <v>78437</v>
      </c>
      <c r="E27" s="75">
        <v>140000</v>
      </c>
      <c r="F27" s="75">
        <v>102220</v>
      </c>
      <c r="G27" s="75">
        <v>140000</v>
      </c>
      <c r="H27" s="84"/>
      <c r="I27" s="75">
        <v>114780</v>
      </c>
      <c r="J27" s="75">
        <v>140000</v>
      </c>
      <c r="K27" s="75">
        <v>140000</v>
      </c>
      <c r="L27" s="75"/>
      <c r="M27" s="75">
        <v>140000</v>
      </c>
      <c r="N27" s="84">
        <v>115000</v>
      </c>
      <c r="O27" s="84">
        <v>140000</v>
      </c>
    </row>
    <row r="28" spans="1:15" ht="16.2" x14ac:dyDescent="0.45">
      <c r="A28" s="2" t="s">
        <v>61</v>
      </c>
      <c r="B28" s="83">
        <v>2447</v>
      </c>
      <c r="C28" s="4"/>
      <c r="D28" s="83">
        <v>2194</v>
      </c>
      <c r="E28" s="83">
        <v>15000</v>
      </c>
      <c r="F28" s="79">
        <v>4609</v>
      </c>
      <c r="G28" s="79">
        <v>5000</v>
      </c>
      <c r="H28" s="84"/>
      <c r="I28" s="79">
        <v>3298</v>
      </c>
      <c r="J28" s="79">
        <v>10000</v>
      </c>
      <c r="K28" s="79">
        <v>5000</v>
      </c>
      <c r="L28" s="75"/>
      <c r="M28" s="79">
        <v>10000</v>
      </c>
      <c r="N28" s="129">
        <v>7000</v>
      </c>
      <c r="O28" s="129">
        <v>5000</v>
      </c>
    </row>
    <row r="29" spans="1:15" x14ac:dyDescent="0.3">
      <c r="A29" s="5" t="s">
        <v>62</v>
      </c>
      <c r="B29" s="75">
        <f>SUM(B22:B28)</f>
        <v>376098</v>
      </c>
      <c r="C29" s="3"/>
      <c r="D29" s="75">
        <f>SUM(D22:D28)</f>
        <v>335062</v>
      </c>
      <c r="E29" s="75">
        <f>SUM(E22:E28)</f>
        <v>486400</v>
      </c>
      <c r="F29" s="75">
        <v>341260</v>
      </c>
      <c r="G29" s="75">
        <f>SUM(G22:G28)</f>
        <v>373000</v>
      </c>
      <c r="H29" s="84"/>
      <c r="I29" s="75">
        <f>SUM(I22:I28)</f>
        <v>352487</v>
      </c>
      <c r="J29" s="75">
        <v>390000</v>
      </c>
      <c r="K29" s="75">
        <v>417500</v>
      </c>
      <c r="L29" s="75"/>
      <c r="M29" s="75">
        <v>405500</v>
      </c>
      <c r="N29" s="84">
        <f>SUM(N22:N28)</f>
        <v>352500</v>
      </c>
      <c r="O29" s="84">
        <f>SUM(O22:O28)</f>
        <v>397500</v>
      </c>
    </row>
    <row r="30" spans="1:15" x14ac:dyDescent="0.3">
      <c r="A30" s="5"/>
      <c r="B30" s="3"/>
      <c r="C30" s="3"/>
      <c r="D30" s="75"/>
      <c r="E30" s="75"/>
      <c r="F30" s="75"/>
      <c r="G30" s="75"/>
      <c r="H30" s="84"/>
      <c r="I30" s="75"/>
      <c r="J30" s="75"/>
      <c r="K30" s="75"/>
      <c r="L30" s="75"/>
      <c r="M30" s="75"/>
      <c r="N30" s="84"/>
      <c r="O30" s="84"/>
    </row>
    <row r="31" spans="1:15" x14ac:dyDescent="0.3">
      <c r="A31" s="5" t="s">
        <v>101</v>
      </c>
      <c r="B31" s="75">
        <v>280</v>
      </c>
      <c r="C31" s="3"/>
      <c r="D31" s="75">
        <v>0</v>
      </c>
      <c r="E31" s="75">
        <v>0</v>
      </c>
      <c r="F31" s="75">
        <v>0</v>
      </c>
      <c r="G31" s="75">
        <v>0</v>
      </c>
      <c r="H31" s="84"/>
      <c r="I31" s="75">
        <v>0</v>
      </c>
      <c r="J31" s="75">
        <v>0</v>
      </c>
      <c r="K31" s="75">
        <v>0</v>
      </c>
      <c r="L31" s="75"/>
      <c r="M31" s="75">
        <v>0</v>
      </c>
      <c r="N31" s="84"/>
      <c r="O31" s="84"/>
    </row>
    <row r="32" spans="1:15" ht="16.2" x14ac:dyDescent="0.45">
      <c r="A32" s="2" t="s">
        <v>63</v>
      </c>
      <c r="B32" s="83">
        <v>1359</v>
      </c>
      <c r="C32" s="4"/>
      <c r="D32" s="83">
        <v>1183</v>
      </c>
      <c r="E32" s="83">
        <v>2000</v>
      </c>
      <c r="F32" s="79">
        <v>552</v>
      </c>
      <c r="G32" s="79">
        <v>1000</v>
      </c>
      <c r="H32" s="84"/>
      <c r="I32" s="79">
        <v>1023</v>
      </c>
      <c r="J32" s="79">
        <v>1000</v>
      </c>
      <c r="K32" s="79">
        <v>1000</v>
      </c>
      <c r="L32" s="75"/>
      <c r="M32" s="79">
        <v>1000</v>
      </c>
      <c r="N32" s="129">
        <v>1000</v>
      </c>
      <c r="O32" s="129">
        <v>1000</v>
      </c>
    </row>
    <row r="33" spans="1:15" x14ac:dyDescent="0.3">
      <c r="A33" s="5" t="s">
        <v>64</v>
      </c>
      <c r="B33" s="75">
        <v>1359</v>
      </c>
      <c r="C33" s="3"/>
      <c r="D33" s="75">
        <v>1183</v>
      </c>
      <c r="E33" s="75">
        <v>2000</v>
      </c>
      <c r="F33" s="75">
        <v>552</v>
      </c>
      <c r="G33" s="75">
        <v>1000</v>
      </c>
      <c r="H33" s="84"/>
      <c r="I33" s="84">
        <v>1023</v>
      </c>
      <c r="J33" s="75">
        <v>1000</v>
      </c>
      <c r="K33" s="75">
        <v>1000</v>
      </c>
      <c r="L33" s="84"/>
      <c r="M33" s="75">
        <v>1000</v>
      </c>
      <c r="N33" s="84">
        <v>1000</v>
      </c>
      <c r="O33" s="84">
        <v>1000</v>
      </c>
    </row>
    <row r="34" spans="1:15" ht="16.2" x14ac:dyDescent="0.45">
      <c r="A34" s="5"/>
      <c r="B34" s="75"/>
      <c r="C34" s="3"/>
      <c r="D34" s="75"/>
      <c r="E34" s="75"/>
      <c r="F34" s="79"/>
      <c r="G34" s="75"/>
      <c r="H34" s="84"/>
      <c r="I34" s="129"/>
      <c r="J34" s="79"/>
      <c r="K34" s="79"/>
      <c r="L34" s="129"/>
      <c r="M34" s="79"/>
      <c r="N34" s="84"/>
      <c r="O34" s="84"/>
    </row>
    <row r="35" spans="1:15" x14ac:dyDescent="0.3">
      <c r="A35" s="5" t="s">
        <v>65</v>
      </c>
      <c r="B35" s="75">
        <v>1802</v>
      </c>
      <c r="C35" s="3"/>
      <c r="D35" s="75">
        <v>1503</v>
      </c>
      <c r="E35" s="75">
        <v>1500</v>
      </c>
      <c r="F35" s="75">
        <v>1170</v>
      </c>
      <c r="G35" s="75">
        <v>1500</v>
      </c>
      <c r="H35" s="84"/>
      <c r="I35" s="75">
        <v>1905</v>
      </c>
      <c r="J35" s="75">
        <v>1500</v>
      </c>
      <c r="K35" s="75">
        <v>1500</v>
      </c>
      <c r="L35" s="75"/>
      <c r="M35" s="75">
        <v>1500</v>
      </c>
      <c r="N35" s="84">
        <v>1500</v>
      </c>
      <c r="O35" s="84">
        <v>1500</v>
      </c>
    </row>
    <row r="36" spans="1:15" x14ac:dyDescent="0.3">
      <c r="A36" s="5" t="s">
        <v>66</v>
      </c>
      <c r="B36" s="75">
        <v>18562</v>
      </c>
      <c r="C36" s="3"/>
      <c r="D36" s="75">
        <v>13593</v>
      </c>
      <c r="E36" s="75">
        <v>20000</v>
      </c>
      <c r="F36" s="75">
        <v>17009</v>
      </c>
      <c r="G36" s="75">
        <v>20000</v>
      </c>
      <c r="H36" s="84"/>
      <c r="I36" s="75">
        <v>16076</v>
      </c>
      <c r="J36" s="75">
        <v>20000</v>
      </c>
      <c r="K36" s="75">
        <v>20000</v>
      </c>
      <c r="L36" s="75"/>
      <c r="M36" s="75">
        <v>20400</v>
      </c>
      <c r="N36" s="84">
        <v>20400</v>
      </c>
      <c r="O36" s="84">
        <v>20400</v>
      </c>
    </row>
    <row r="37" spans="1:15" x14ac:dyDescent="0.3">
      <c r="A37" s="5" t="s">
        <v>67</v>
      </c>
      <c r="B37" s="75">
        <v>0</v>
      </c>
      <c r="C37" s="3"/>
      <c r="D37" s="75">
        <v>0</v>
      </c>
      <c r="E37" s="75">
        <v>500</v>
      </c>
      <c r="F37" s="75">
        <v>0</v>
      </c>
      <c r="G37" s="75">
        <v>500</v>
      </c>
      <c r="H37" s="84"/>
      <c r="I37" s="75">
        <v>0</v>
      </c>
      <c r="J37" s="75">
        <v>500</v>
      </c>
      <c r="K37" s="75">
        <v>500</v>
      </c>
      <c r="L37" s="75"/>
      <c r="M37" s="75">
        <v>500</v>
      </c>
      <c r="N37" s="84">
        <v>500</v>
      </c>
      <c r="O37" s="84">
        <v>500</v>
      </c>
    </row>
    <row r="38" spans="1:15" x14ac:dyDescent="0.3">
      <c r="A38" s="5" t="s">
        <v>93</v>
      </c>
      <c r="B38" s="75">
        <v>1604</v>
      </c>
      <c r="C38" s="3"/>
      <c r="D38" s="75">
        <v>0</v>
      </c>
      <c r="E38" s="75">
        <v>3000</v>
      </c>
      <c r="F38" s="75"/>
      <c r="G38" s="75">
        <v>3000</v>
      </c>
      <c r="H38" s="84"/>
      <c r="I38" s="75">
        <v>0</v>
      </c>
      <c r="J38" s="75"/>
      <c r="K38" s="75"/>
      <c r="L38" s="75"/>
      <c r="M38" s="75"/>
      <c r="N38" s="84"/>
      <c r="O38" s="84"/>
    </row>
    <row r="39" spans="1:15" x14ac:dyDescent="0.3">
      <c r="A39" s="5" t="s">
        <v>68</v>
      </c>
      <c r="B39" s="75">
        <v>0</v>
      </c>
      <c r="C39" s="3"/>
      <c r="D39" s="75">
        <v>10666</v>
      </c>
      <c r="E39" s="75">
        <v>12000</v>
      </c>
      <c r="F39" s="75">
        <v>10336</v>
      </c>
      <c r="G39" s="75">
        <v>12000</v>
      </c>
      <c r="H39" s="84"/>
      <c r="I39" s="75">
        <v>10929</v>
      </c>
      <c r="J39" s="75">
        <v>12000</v>
      </c>
      <c r="K39" s="75">
        <v>12000</v>
      </c>
      <c r="L39" s="75"/>
      <c r="M39" s="75">
        <v>12000</v>
      </c>
      <c r="N39" s="84">
        <v>12000</v>
      </c>
      <c r="O39" s="84">
        <v>12000</v>
      </c>
    </row>
    <row r="40" spans="1:15" x14ac:dyDescent="0.3">
      <c r="A40" s="5" t="s">
        <v>69</v>
      </c>
      <c r="B40" s="75">
        <v>0</v>
      </c>
      <c r="C40" s="3"/>
      <c r="D40" s="75">
        <v>0</v>
      </c>
      <c r="E40" s="75">
        <v>40</v>
      </c>
      <c r="F40" s="75">
        <v>900</v>
      </c>
      <c r="G40" s="75">
        <v>50</v>
      </c>
      <c r="H40" s="84"/>
      <c r="I40" s="75">
        <v>10</v>
      </c>
      <c r="J40" s="75">
        <v>50</v>
      </c>
      <c r="K40" s="75">
        <v>50</v>
      </c>
      <c r="L40" s="75"/>
      <c r="M40" s="75">
        <v>0</v>
      </c>
      <c r="N40" s="84">
        <v>2</v>
      </c>
      <c r="O40" s="84">
        <v>0</v>
      </c>
    </row>
    <row r="41" spans="1:15" x14ac:dyDescent="0.3">
      <c r="A41" s="5" t="s">
        <v>70</v>
      </c>
      <c r="B41" s="75">
        <v>20724</v>
      </c>
      <c r="C41" s="3"/>
      <c r="D41" s="75">
        <v>11813</v>
      </c>
      <c r="E41" s="75">
        <v>5000</v>
      </c>
      <c r="F41" s="80">
        <v>7105</v>
      </c>
      <c r="G41" s="75">
        <v>7500</v>
      </c>
      <c r="H41" s="84"/>
      <c r="I41" s="80">
        <v>7104</v>
      </c>
      <c r="J41" s="80">
        <v>7500</v>
      </c>
      <c r="K41" s="80">
        <v>7500</v>
      </c>
      <c r="L41" s="80"/>
      <c r="M41" s="80">
        <v>7500</v>
      </c>
      <c r="N41" s="84">
        <v>7500</v>
      </c>
      <c r="O41" s="84">
        <v>7500</v>
      </c>
    </row>
    <row r="42" spans="1:15" ht="16.2" x14ac:dyDescent="0.45">
      <c r="A42" s="2" t="s">
        <v>71</v>
      </c>
      <c r="B42" s="83">
        <v>0</v>
      </c>
      <c r="C42" s="4"/>
      <c r="D42" s="83">
        <v>0</v>
      </c>
      <c r="E42" s="83">
        <v>0</v>
      </c>
      <c r="F42" s="83">
        <v>0</v>
      </c>
      <c r="G42" s="79">
        <v>0</v>
      </c>
      <c r="H42" s="84"/>
      <c r="I42" s="83">
        <v>23211</v>
      </c>
      <c r="J42" s="83">
        <v>0</v>
      </c>
      <c r="K42" s="83">
        <v>23211</v>
      </c>
      <c r="L42" s="83"/>
      <c r="M42" s="83">
        <v>0</v>
      </c>
      <c r="N42" s="134">
        <v>0</v>
      </c>
      <c r="O42" s="129">
        <v>0</v>
      </c>
    </row>
    <row r="43" spans="1:15" x14ac:dyDescent="0.3">
      <c r="A43" s="5" t="s">
        <v>72</v>
      </c>
      <c r="B43" s="75">
        <f>SUM(B35:B42)</f>
        <v>42692</v>
      </c>
      <c r="C43" s="3"/>
      <c r="D43" s="75">
        <f>SUM(D35:D42)</f>
        <v>37575</v>
      </c>
      <c r="E43" s="75">
        <f>SUM(E35:E42)</f>
        <v>42040</v>
      </c>
      <c r="F43" s="80">
        <v>36521</v>
      </c>
      <c r="G43" s="75">
        <f>SUM(G35:G42)</f>
        <v>44550</v>
      </c>
      <c r="H43" s="84"/>
      <c r="I43" s="75">
        <f>SUM(I35:I42)</f>
        <v>59235</v>
      </c>
      <c r="J43" s="80">
        <v>41550</v>
      </c>
      <c r="K43" s="80">
        <v>64761</v>
      </c>
      <c r="L43" s="75"/>
      <c r="M43" s="80">
        <v>41900</v>
      </c>
      <c r="N43" s="84">
        <v>41902</v>
      </c>
      <c r="O43" s="84">
        <v>41900</v>
      </c>
    </row>
    <row r="44" spans="1:15" x14ac:dyDescent="0.3">
      <c r="A44" s="5"/>
      <c r="B44" s="3"/>
      <c r="C44" s="3"/>
      <c r="D44" s="75"/>
      <c r="E44" s="75"/>
      <c r="F44" s="75"/>
      <c r="G44" s="75"/>
      <c r="H44" s="84"/>
      <c r="I44" s="75"/>
      <c r="J44" s="75"/>
      <c r="K44" s="75"/>
      <c r="L44" s="75"/>
      <c r="M44" s="75"/>
      <c r="N44" s="84"/>
      <c r="O44" s="84"/>
    </row>
    <row r="45" spans="1:15" ht="16.2" x14ac:dyDescent="0.45">
      <c r="A45" s="2" t="s">
        <v>73</v>
      </c>
      <c r="B45" s="4">
        <v>0</v>
      </c>
      <c r="C45" s="4"/>
      <c r="D45" s="83">
        <v>0</v>
      </c>
      <c r="E45" s="83">
        <v>0</v>
      </c>
      <c r="F45" s="79">
        <v>0</v>
      </c>
      <c r="G45" s="79">
        <v>0</v>
      </c>
      <c r="H45" s="84"/>
      <c r="I45" s="79">
        <v>0</v>
      </c>
      <c r="J45" s="79">
        <v>0</v>
      </c>
      <c r="K45" s="79">
        <v>0</v>
      </c>
      <c r="L45" s="79"/>
      <c r="M45" s="79">
        <v>0</v>
      </c>
      <c r="N45" s="129">
        <v>0</v>
      </c>
      <c r="O45" s="129">
        <v>0</v>
      </c>
    </row>
    <row r="46" spans="1:15" x14ac:dyDescent="0.3">
      <c r="A46" s="5" t="s">
        <v>74</v>
      </c>
      <c r="B46" s="3">
        <v>0</v>
      </c>
      <c r="C46" s="3"/>
      <c r="D46" s="75">
        <v>0</v>
      </c>
      <c r="E46" s="75">
        <v>0</v>
      </c>
      <c r="F46" s="80">
        <v>0</v>
      </c>
      <c r="G46" s="75">
        <v>0</v>
      </c>
      <c r="H46" s="84"/>
      <c r="I46" s="80">
        <v>0</v>
      </c>
      <c r="J46" s="80">
        <v>0</v>
      </c>
      <c r="K46" s="80">
        <v>0</v>
      </c>
      <c r="L46" s="80"/>
      <c r="M46" s="80">
        <v>0</v>
      </c>
      <c r="N46" s="84">
        <v>0</v>
      </c>
      <c r="O46" s="84">
        <v>0</v>
      </c>
    </row>
    <row r="47" spans="1:15" x14ac:dyDescent="0.3">
      <c r="A47" s="5"/>
      <c r="B47" s="3"/>
      <c r="C47" s="3"/>
      <c r="D47" s="75"/>
      <c r="E47" s="3"/>
      <c r="F47" s="75"/>
      <c r="G47" s="75"/>
      <c r="H47" s="84"/>
      <c r="I47" s="75"/>
      <c r="J47" s="75"/>
      <c r="K47" s="75"/>
      <c r="L47" s="75"/>
      <c r="M47" s="75"/>
      <c r="N47" s="84"/>
      <c r="O47" s="84"/>
    </row>
    <row r="48" spans="1:15" x14ac:dyDescent="0.3">
      <c r="A48" s="1" t="s">
        <v>75</v>
      </c>
      <c r="B48" s="81">
        <f>SUM(B43,B33,B29,B19,B20,B15)</f>
        <v>2861967</v>
      </c>
      <c r="C48" s="15"/>
      <c r="D48" s="81">
        <f>SUM(D43,D33,D29,D20,D15)</f>
        <v>2417631</v>
      </c>
      <c r="E48" s="81">
        <f>SUM(E43,E33,E29,E20,E15)</f>
        <v>2645238</v>
      </c>
      <c r="F48" s="81">
        <f>SUM(F43,F33,F29,F20,F15)</f>
        <v>2526808</v>
      </c>
      <c r="G48" s="81">
        <f>SUM(G43,G33,G29,G20,G15)</f>
        <v>2601549</v>
      </c>
      <c r="H48" s="84"/>
      <c r="I48" s="81">
        <v>2497299</v>
      </c>
      <c r="J48" s="81">
        <v>2698122</v>
      </c>
      <c r="K48" s="81">
        <v>2652242</v>
      </c>
      <c r="L48" s="75"/>
      <c r="M48" s="81">
        <v>2727706</v>
      </c>
      <c r="N48" s="92">
        <v>2354783</v>
      </c>
      <c r="O48" s="92">
        <v>2521775</v>
      </c>
    </row>
    <row r="49" spans="1:15" x14ac:dyDescent="0.3">
      <c r="A49" s="1"/>
      <c r="B49" s="1"/>
      <c r="C49" s="1"/>
      <c r="D49" s="15"/>
      <c r="E49" s="1"/>
      <c r="F49" s="3"/>
      <c r="G49" s="1"/>
      <c r="N49" s="84"/>
      <c r="O49" s="84"/>
    </row>
    <row r="50" spans="1:15" x14ac:dyDescent="0.3">
      <c r="A50" s="1"/>
      <c r="B50" s="1"/>
      <c r="C50" s="1"/>
      <c r="D50" s="15"/>
      <c r="E50" s="1"/>
      <c r="N50" s="84"/>
      <c r="O50" s="84"/>
    </row>
    <row r="51" spans="1:15" x14ac:dyDescent="0.3">
      <c r="A51" s="5"/>
      <c r="B51" s="5"/>
      <c r="C51" s="5"/>
      <c r="D51" s="5"/>
      <c r="E51" s="5"/>
      <c r="F51" s="3"/>
      <c r="I51" s="3"/>
      <c r="J51" s="3"/>
      <c r="K51" s="3"/>
      <c r="L51" s="3"/>
      <c r="M51" s="3"/>
      <c r="N51" s="84"/>
      <c r="O51" s="84"/>
    </row>
    <row r="52" spans="1:15" x14ac:dyDescent="0.3">
      <c r="A52" s="5"/>
      <c r="B52" s="5"/>
      <c r="C52" s="5"/>
      <c r="D52" s="5"/>
      <c r="E52" s="5"/>
      <c r="F52" s="3"/>
      <c r="I52" s="3"/>
      <c r="J52" s="3"/>
      <c r="K52" s="3"/>
      <c r="L52" s="3"/>
      <c r="M52" s="3"/>
      <c r="N52" s="84"/>
      <c r="O52" s="84"/>
    </row>
    <row r="53" spans="1:15" x14ac:dyDescent="0.3">
      <c r="A53" s="5"/>
      <c r="B53" s="5"/>
      <c r="C53" s="5"/>
      <c r="D53" s="5"/>
      <c r="E53" s="5"/>
      <c r="F53" s="3"/>
      <c r="J53" s="3"/>
      <c r="K53" s="3"/>
      <c r="L53" s="3"/>
      <c r="M53" s="3"/>
      <c r="N53" s="84"/>
      <c r="O53" s="84"/>
    </row>
    <row r="54" spans="1:15" x14ac:dyDescent="0.3">
      <c r="A54" s="5"/>
      <c r="B54" s="5"/>
      <c r="C54" s="5"/>
      <c r="D54" s="5"/>
      <c r="E54" s="5"/>
      <c r="F54" s="3"/>
      <c r="I54" s="3"/>
      <c r="J54" s="3"/>
      <c r="K54" s="3"/>
      <c r="L54" s="3"/>
      <c r="M54" s="3"/>
      <c r="N54" s="84"/>
      <c r="O54" s="84"/>
    </row>
    <row r="55" spans="1:15" x14ac:dyDescent="0.3">
      <c r="A55" s="5"/>
      <c r="B55" s="5"/>
      <c r="C55" s="5"/>
      <c r="D55" s="5"/>
      <c r="E55" s="5"/>
      <c r="F55" s="3"/>
      <c r="I55" s="3"/>
      <c r="J55" s="3"/>
      <c r="K55" s="3"/>
      <c r="L55" s="3"/>
      <c r="M55" s="3"/>
      <c r="N55" s="84"/>
      <c r="O55" s="84"/>
    </row>
    <row r="56" spans="1:15" x14ac:dyDescent="0.3">
      <c r="A56" s="5"/>
      <c r="B56" s="5"/>
      <c r="C56" s="5"/>
      <c r="D56" s="5"/>
      <c r="E56" s="5"/>
      <c r="F56" s="3"/>
      <c r="I56" s="3"/>
      <c r="J56" s="3"/>
      <c r="K56" s="3"/>
      <c r="L56" s="3"/>
      <c r="M56" s="3"/>
      <c r="N56" s="84"/>
      <c r="O56" s="84"/>
    </row>
    <row r="57" spans="1:15" ht="16.2" x14ac:dyDescent="0.45">
      <c r="A57" s="5"/>
      <c r="B57" s="5"/>
      <c r="C57" s="5"/>
      <c r="D57" s="5"/>
      <c r="E57" s="5"/>
      <c r="F57" s="6"/>
      <c r="I57" s="3"/>
      <c r="J57" s="6"/>
      <c r="K57" s="6"/>
      <c r="L57" s="3"/>
      <c r="M57" s="10"/>
      <c r="N57" s="84"/>
      <c r="O57" s="84"/>
    </row>
    <row r="58" spans="1:15" x14ac:dyDescent="0.3">
      <c r="A58" s="1"/>
      <c r="B58" s="1"/>
      <c r="C58" s="1"/>
      <c r="D58" s="1"/>
      <c r="E58" s="1"/>
      <c r="F58" s="3"/>
      <c r="I58" s="3"/>
      <c r="J58" s="3"/>
      <c r="K58" s="3"/>
      <c r="L58" s="3"/>
      <c r="M58" s="3"/>
      <c r="N58" s="84"/>
      <c r="O58" s="84"/>
    </row>
    <row r="59" spans="1:15" x14ac:dyDescent="0.3">
      <c r="F59" s="3"/>
      <c r="I59" s="3"/>
      <c r="J59" s="3"/>
      <c r="K59" s="3"/>
      <c r="L59" s="3"/>
      <c r="M59" s="3"/>
      <c r="N59" s="84"/>
      <c r="O59" s="84"/>
    </row>
    <row r="60" spans="1:15" x14ac:dyDescent="0.3">
      <c r="A60" s="1"/>
      <c r="B60" s="1"/>
      <c r="C60" s="1"/>
      <c r="D60" s="1"/>
      <c r="E60" s="1"/>
      <c r="F60" s="3"/>
      <c r="I60" s="3"/>
      <c r="J60" s="3"/>
      <c r="K60" s="3"/>
      <c r="L60" s="3"/>
      <c r="M60" s="3"/>
      <c r="N60" s="84"/>
      <c r="O60" s="84"/>
    </row>
    <row r="61" spans="1:15" x14ac:dyDescent="0.3">
      <c r="F61" s="3"/>
      <c r="I61" s="3"/>
      <c r="J61" s="3"/>
      <c r="K61" s="3"/>
      <c r="L61" s="3"/>
      <c r="M61" s="3"/>
      <c r="N61" s="84"/>
      <c r="O61" s="84"/>
    </row>
    <row r="62" spans="1:15" x14ac:dyDescent="0.3">
      <c r="F62" s="3"/>
      <c r="I62" s="3"/>
      <c r="J62" s="3"/>
      <c r="K62" s="3"/>
      <c r="L62" s="3"/>
      <c r="M62" s="3"/>
      <c r="N62" s="84"/>
      <c r="O62" s="84"/>
    </row>
    <row r="63" spans="1:15" ht="16.2" x14ac:dyDescent="0.45">
      <c r="F63" s="6"/>
      <c r="I63" s="3"/>
      <c r="J63" s="6"/>
      <c r="K63" s="6"/>
      <c r="L63" s="3"/>
      <c r="M63" s="6"/>
      <c r="N63" s="84"/>
      <c r="O63" s="84"/>
    </row>
    <row r="64" spans="1:15" x14ac:dyDescent="0.3">
      <c r="A64" s="1"/>
      <c r="B64" s="1"/>
      <c r="C64" s="1"/>
      <c r="D64" s="1"/>
      <c r="E64" s="1"/>
      <c r="F64" s="3"/>
      <c r="I64" s="3"/>
      <c r="J64" s="3"/>
      <c r="K64" s="3"/>
      <c r="L64" s="3"/>
      <c r="M64" s="3"/>
      <c r="N64" s="84"/>
      <c r="O64" s="84"/>
    </row>
    <row r="65" spans="1:15" x14ac:dyDescent="0.3">
      <c r="F65" s="3"/>
      <c r="I65" s="3"/>
      <c r="J65" s="3"/>
      <c r="K65" s="3"/>
      <c r="L65" s="3"/>
      <c r="M65" s="3"/>
      <c r="N65" s="84"/>
      <c r="O65" s="84"/>
    </row>
    <row r="66" spans="1:15" x14ac:dyDescent="0.3">
      <c r="A66" s="1"/>
      <c r="B66" s="1"/>
      <c r="C66" s="1"/>
      <c r="D66" s="1"/>
      <c r="E66" s="1"/>
      <c r="F66" s="3"/>
      <c r="I66" s="3"/>
      <c r="J66" s="3"/>
      <c r="K66" s="3"/>
      <c r="L66" s="3"/>
      <c r="M66" s="3"/>
      <c r="N66" s="84"/>
      <c r="O66" s="84"/>
    </row>
    <row r="67" spans="1:15" x14ac:dyDescent="0.3">
      <c r="A67" s="1"/>
      <c r="B67" s="1"/>
      <c r="C67" s="1"/>
      <c r="D67" s="1"/>
      <c r="E67" s="1"/>
      <c r="F67" s="3"/>
      <c r="I67" s="3"/>
      <c r="J67" s="3"/>
      <c r="K67" s="3"/>
      <c r="L67" s="3"/>
      <c r="M67" s="3"/>
      <c r="N67" s="84"/>
      <c r="O67" s="84"/>
    </row>
    <row r="68" spans="1:15" x14ac:dyDescent="0.3">
      <c r="A68" s="1"/>
      <c r="B68" s="1"/>
      <c r="C68" s="1"/>
      <c r="D68" s="1"/>
      <c r="E68" s="1"/>
      <c r="F68" s="3"/>
      <c r="I68" s="3"/>
      <c r="J68" s="3"/>
      <c r="K68" s="3"/>
      <c r="L68" s="3"/>
      <c r="M68" s="3"/>
      <c r="N68" s="84"/>
      <c r="O68" s="84"/>
    </row>
    <row r="69" spans="1:15" x14ac:dyDescent="0.3">
      <c r="A69" s="1"/>
      <c r="B69" s="1"/>
      <c r="C69" s="1"/>
      <c r="D69" s="1"/>
      <c r="E69" s="1"/>
      <c r="F69" s="3"/>
      <c r="I69" s="3"/>
      <c r="J69" s="3"/>
      <c r="K69" s="3"/>
      <c r="L69" s="3"/>
      <c r="M69" s="3"/>
      <c r="N69" s="84"/>
      <c r="O69" s="84"/>
    </row>
    <row r="70" spans="1:15" x14ac:dyDescent="0.3">
      <c r="N70" s="84"/>
      <c r="O70" s="84"/>
    </row>
    <row r="71" spans="1:15" x14ac:dyDescent="0.3">
      <c r="A71" s="1"/>
      <c r="B71" s="1"/>
      <c r="C71" s="1"/>
      <c r="D71" s="1"/>
      <c r="E71" s="1"/>
      <c r="N71" s="84"/>
      <c r="O71" s="84"/>
    </row>
    <row r="72" spans="1:15" x14ac:dyDescent="0.3">
      <c r="A72" s="1"/>
      <c r="B72" s="1"/>
      <c r="C72" s="1"/>
      <c r="D72" s="1"/>
      <c r="E72" s="1"/>
      <c r="N72" s="84"/>
      <c r="O72" s="84"/>
    </row>
    <row r="73" spans="1:15" x14ac:dyDescent="0.3">
      <c r="A73" s="5"/>
      <c r="B73" s="5"/>
      <c r="C73" s="5"/>
      <c r="D73" s="5"/>
      <c r="E73" s="5"/>
      <c r="H73" s="3"/>
      <c r="J73" s="3"/>
      <c r="K73" s="3"/>
      <c r="L73" s="3"/>
      <c r="M73" s="3"/>
      <c r="N73" s="84"/>
      <c r="O73" s="84"/>
    </row>
    <row r="74" spans="1:15" x14ac:dyDescent="0.3">
      <c r="A74" s="5"/>
      <c r="B74" s="5"/>
      <c r="C74" s="5"/>
      <c r="D74" s="5"/>
      <c r="E74" s="5"/>
      <c r="H74" s="3"/>
      <c r="J74" s="3"/>
      <c r="K74" s="3"/>
      <c r="L74" s="3"/>
      <c r="M74" s="3"/>
      <c r="N74" s="84"/>
      <c r="O74" s="84"/>
    </row>
    <row r="75" spans="1:15" x14ac:dyDescent="0.3">
      <c r="A75" s="5"/>
      <c r="B75" s="5"/>
      <c r="C75" s="5"/>
      <c r="D75" s="5"/>
      <c r="E75" s="5"/>
      <c r="H75" s="3"/>
      <c r="J75" s="3"/>
      <c r="K75" s="3"/>
      <c r="L75" s="3"/>
      <c r="M75" s="3"/>
      <c r="N75" s="84"/>
      <c r="O75" s="84"/>
    </row>
    <row r="76" spans="1:15" x14ac:dyDescent="0.3">
      <c r="A76" s="5"/>
      <c r="B76" s="5"/>
      <c r="C76" s="5"/>
      <c r="D76" s="5"/>
      <c r="E76" s="5"/>
      <c r="H76" s="3"/>
      <c r="J76" s="3"/>
      <c r="K76" s="3"/>
      <c r="L76" s="3"/>
      <c r="M76" s="3"/>
      <c r="N76" s="84"/>
      <c r="O76" s="84"/>
    </row>
    <row r="77" spans="1:15" x14ac:dyDescent="0.3">
      <c r="A77" s="5"/>
      <c r="B77" s="5"/>
      <c r="C77" s="5"/>
      <c r="D77" s="5"/>
      <c r="E77" s="5"/>
      <c r="H77" s="3"/>
      <c r="J77" s="3"/>
      <c r="K77" s="3"/>
      <c r="L77" s="3"/>
      <c r="M77" s="3"/>
      <c r="N77" s="84"/>
      <c r="O77" s="84"/>
    </row>
    <row r="78" spans="1:15" x14ac:dyDescent="0.3">
      <c r="A78" s="5"/>
      <c r="B78" s="5"/>
      <c r="C78" s="5"/>
      <c r="D78" s="5"/>
      <c r="E78" s="5"/>
      <c r="H78" s="3"/>
      <c r="J78" s="3"/>
      <c r="K78" s="3"/>
      <c r="L78" s="3"/>
      <c r="M78" s="3"/>
      <c r="N78" s="84"/>
      <c r="O78" s="84"/>
    </row>
    <row r="79" spans="1:15" ht="16.2" x14ac:dyDescent="0.45">
      <c r="A79" s="5"/>
      <c r="B79" s="5"/>
      <c r="C79" s="5"/>
      <c r="D79" s="5"/>
      <c r="E79" s="5"/>
      <c r="H79" s="6"/>
      <c r="J79" s="6"/>
      <c r="K79" s="6"/>
      <c r="L79" s="3"/>
      <c r="M79" s="6"/>
      <c r="N79" s="84"/>
      <c r="O79" s="84"/>
    </row>
    <row r="80" spans="1:15" x14ac:dyDescent="0.3">
      <c r="A80" s="1"/>
      <c r="B80" s="1"/>
      <c r="C80" s="1"/>
      <c r="D80" s="1"/>
      <c r="E80" s="1"/>
      <c r="H80" s="3"/>
      <c r="J80" s="3"/>
      <c r="K80" s="3"/>
      <c r="L80" s="3"/>
      <c r="M80" s="3"/>
      <c r="N80" s="84"/>
      <c r="O80" s="84"/>
    </row>
    <row r="82" spans="1:13" x14ac:dyDescent="0.3">
      <c r="A82" s="1"/>
      <c r="B82" s="1"/>
      <c r="C82" s="1"/>
      <c r="D82" s="1"/>
      <c r="E82" s="1"/>
    </row>
    <row r="83" spans="1:13" x14ac:dyDescent="0.3">
      <c r="A83" s="5"/>
      <c r="B83" s="5"/>
      <c r="C83" s="5"/>
      <c r="D83" s="5"/>
      <c r="E83" s="5"/>
      <c r="H83" s="3"/>
      <c r="I83" s="3"/>
      <c r="J83" s="3"/>
      <c r="K83" s="3"/>
      <c r="L83" s="3"/>
      <c r="M83" s="3"/>
    </row>
    <row r="84" spans="1:13" x14ac:dyDescent="0.3">
      <c r="A84" s="5"/>
      <c r="B84" s="5"/>
      <c r="C84" s="5"/>
      <c r="D84" s="5"/>
      <c r="E84" s="5"/>
      <c r="H84" s="3"/>
      <c r="I84" s="3"/>
      <c r="J84" s="3"/>
      <c r="K84" s="3"/>
      <c r="L84" s="3"/>
      <c r="M84" s="3"/>
    </row>
    <row r="85" spans="1:13" x14ac:dyDescent="0.3">
      <c r="A85" s="5"/>
      <c r="B85" s="5"/>
      <c r="C85" s="5"/>
      <c r="D85" s="5"/>
      <c r="E85" s="5"/>
      <c r="H85" s="4"/>
      <c r="I85" s="3"/>
      <c r="J85" s="11"/>
      <c r="K85" s="11"/>
      <c r="L85" s="3"/>
      <c r="M85" s="4"/>
    </row>
    <row r="86" spans="1:13" x14ac:dyDescent="0.3">
      <c r="A86" s="1"/>
      <c r="B86" s="1"/>
      <c r="C86" s="1"/>
      <c r="D86" s="1"/>
      <c r="E86" s="1"/>
      <c r="H86" s="3"/>
      <c r="I86" s="3"/>
      <c r="J86" s="3"/>
      <c r="K86" s="3"/>
      <c r="L86" s="3"/>
      <c r="M86" s="3"/>
    </row>
    <row r="87" spans="1:13" x14ac:dyDescent="0.3">
      <c r="H87" s="3"/>
      <c r="I87" s="3"/>
      <c r="J87" s="3"/>
      <c r="K87" s="3"/>
      <c r="L87" s="3"/>
      <c r="M87" s="3"/>
    </row>
    <row r="88" spans="1:13" x14ac:dyDescent="0.3">
      <c r="A88" s="1"/>
      <c r="B88" s="1"/>
      <c r="C88" s="1"/>
      <c r="D88" s="1"/>
      <c r="E88" s="1"/>
      <c r="H88" s="3"/>
      <c r="I88" s="3"/>
      <c r="J88" s="3"/>
      <c r="K88" s="3"/>
      <c r="L88" s="3"/>
      <c r="M88" s="3"/>
    </row>
  </sheetData>
  <mergeCells count="6">
    <mergeCell ref="B2:C2"/>
    <mergeCell ref="D2:E2"/>
    <mergeCell ref="I1:N1"/>
    <mergeCell ref="F2:H2"/>
    <mergeCell ref="I2:K2"/>
    <mergeCell ref="L2:N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FCC2B-BD9B-4366-BBEC-2C76F52DBA8F}">
  <sheetPr>
    <tabColor theme="7" tint="0.59999389629810485"/>
  </sheetPr>
  <dimension ref="A1:N86"/>
  <sheetViews>
    <sheetView zoomScale="70" zoomScaleNormal="70" workbookViewId="0">
      <pane ySplit="3" topLeftCell="A26" activePane="bottomLeft" state="frozen"/>
      <selection pane="bottomLeft" activeCell="Q35" sqref="Q35"/>
    </sheetView>
  </sheetViews>
  <sheetFormatPr defaultRowHeight="14.4" x14ac:dyDescent="0.3"/>
  <cols>
    <col min="1" max="1" width="32.33203125" bestFit="1" customWidth="1"/>
    <col min="2" max="2" width="23.5546875" customWidth="1"/>
    <col min="3" max="3" width="2" customWidth="1"/>
    <col min="4" max="4" width="21.6640625" customWidth="1"/>
    <col min="5" max="5" width="20.88671875" customWidth="1"/>
    <col min="6" max="6" width="15" bestFit="1" customWidth="1"/>
    <col min="7" max="7" width="14.6640625" bestFit="1" customWidth="1"/>
    <col min="8" max="8" width="15.6640625" bestFit="1" customWidth="1"/>
    <col min="9" max="10" width="18.6640625" bestFit="1" customWidth="1"/>
    <col min="12" max="12" width="18.6640625" bestFit="1" customWidth="1"/>
    <col min="13" max="13" width="13.6640625" bestFit="1" customWidth="1"/>
    <col min="14" max="14" width="12.5546875" bestFit="1" customWidth="1"/>
  </cols>
  <sheetData>
    <row r="1" spans="1:14" x14ac:dyDescent="0.3">
      <c r="H1" s="175" t="s">
        <v>99</v>
      </c>
      <c r="I1" s="175"/>
      <c r="J1" s="175"/>
      <c r="K1" s="175"/>
      <c r="L1" s="175"/>
      <c r="M1" s="175"/>
    </row>
    <row r="2" spans="1:14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 t="s">
        <v>1</v>
      </c>
      <c r="I2" s="174"/>
      <c r="J2" s="174"/>
      <c r="K2" s="174" t="s">
        <v>5</v>
      </c>
      <c r="L2" s="174"/>
      <c r="M2" s="174"/>
      <c r="N2" t="s">
        <v>670</v>
      </c>
    </row>
    <row r="3" spans="1:14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4</v>
      </c>
      <c r="K3" t="s">
        <v>2</v>
      </c>
      <c r="L3" t="s">
        <v>3</v>
      </c>
      <c r="M3" t="s">
        <v>4</v>
      </c>
      <c r="N3" t="s">
        <v>3</v>
      </c>
    </row>
    <row r="4" spans="1:14" x14ac:dyDescent="0.3">
      <c r="H4" s="174" t="s">
        <v>0</v>
      </c>
      <c r="I4" s="174"/>
      <c r="J4" s="174"/>
      <c r="K4" s="174"/>
      <c r="L4" s="174"/>
    </row>
    <row r="5" spans="1:14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3">
      <c r="A6" s="5" t="s">
        <v>42</v>
      </c>
      <c r="B6" s="75">
        <v>164496</v>
      </c>
      <c r="C6" s="3"/>
      <c r="D6" s="75">
        <v>167784</v>
      </c>
      <c r="E6" s="3">
        <v>164496</v>
      </c>
      <c r="F6" s="75">
        <v>172812</v>
      </c>
      <c r="G6" s="75">
        <v>172818</v>
      </c>
      <c r="H6" s="88">
        <v>205396</v>
      </c>
      <c r="I6" s="75">
        <v>177996</v>
      </c>
      <c r="J6" s="75">
        <v>205396</v>
      </c>
      <c r="K6" s="75"/>
      <c r="L6" s="75">
        <v>170355</v>
      </c>
      <c r="M6" s="75">
        <v>170352</v>
      </c>
      <c r="N6" s="88">
        <v>170352</v>
      </c>
    </row>
    <row r="7" spans="1:14" x14ac:dyDescent="0.3">
      <c r="A7" t="s">
        <v>76</v>
      </c>
      <c r="B7" s="75">
        <v>156057</v>
      </c>
      <c r="C7" s="3"/>
      <c r="D7" s="75">
        <v>163836</v>
      </c>
      <c r="E7" s="3">
        <v>159162</v>
      </c>
      <c r="F7" s="75">
        <v>145254</v>
      </c>
      <c r="G7" s="75">
        <v>169511</v>
      </c>
      <c r="H7" s="75">
        <v>171538</v>
      </c>
      <c r="I7" s="75">
        <v>169329</v>
      </c>
      <c r="J7" s="75">
        <v>175736</v>
      </c>
      <c r="K7" s="75"/>
      <c r="L7" s="75">
        <v>180852</v>
      </c>
      <c r="M7" s="75">
        <v>148591</v>
      </c>
      <c r="N7" s="88">
        <v>152232</v>
      </c>
    </row>
    <row r="8" spans="1:14" x14ac:dyDescent="0.3">
      <c r="A8" s="5" t="s">
        <v>43</v>
      </c>
      <c r="B8" s="75">
        <v>1325540</v>
      </c>
      <c r="C8" s="3"/>
      <c r="D8" s="75">
        <v>1473514</v>
      </c>
      <c r="E8" s="3">
        <v>1512083</v>
      </c>
      <c r="F8" s="75">
        <v>1562456</v>
      </c>
      <c r="G8" s="75">
        <v>1571593</v>
      </c>
      <c r="H8" s="75">
        <v>1547264</v>
      </c>
      <c r="I8" s="75">
        <v>1605048</v>
      </c>
      <c r="J8" s="75">
        <v>1579485</v>
      </c>
      <c r="K8" s="75"/>
      <c r="L8" s="75">
        <v>1681058</v>
      </c>
      <c r="M8" s="75">
        <v>1336367</v>
      </c>
      <c r="N8" s="88">
        <v>1337892</v>
      </c>
    </row>
    <row r="9" spans="1:14" x14ac:dyDescent="0.3">
      <c r="A9" s="5" t="s">
        <v>77</v>
      </c>
      <c r="B9" s="75">
        <v>1800</v>
      </c>
      <c r="C9" s="3"/>
      <c r="D9" s="75">
        <v>2400</v>
      </c>
      <c r="E9" s="3">
        <v>1800</v>
      </c>
      <c r="F9" s="75">
        <v>3750</v>
      </c>
      <c r="G9" s="75">
        <v>3600</v>
      </c>
      <c r="H9" s="75">
        <v>3600</v>
      </c>
      <c r="I9" s="75">
        <v>1800</v>
      </c>
      <c r="J9" s="75">
        <v>3600</v>
      </c>
      <c r="K9" s="75"/>
      <c r="L9" s="75">
        <v>3600</v>
      </c>
      <c r="M9" s="75">
        <v>3600</v>
      </c>
      <c r="N9" s="88">
        <v>5400</v>
      </c>
    </row>
    <row r="10" spans="1:14" x14ac:dyDescent="0.3">
      <c r="A10" s="5" t="s">
        <v>44</v>
      </c>
      <c r="B10" s="75">
        <v>24247</v>
      </c>
      <c r="C10" s="3"/>
      <c r="D10" s="75">
        <v>11382</v>
      </c>
      <c r="E10" s="3">
        <v>39600</v>
      </c>
      <c r="F10" s="75">
        <v>23033</v>
      </c>
      <c r="G10" s="75">
        <v>39600</v>
      </c>
      <c r="H10" s="84">
        <v>18086</v>
      </c>
      <c r="I10" s="75">
        <v>38600</v>
      </c>
      <c r="J10" s="75">
        <v>22052</v>
      </c>
      <c r="K10" s="75"/>
      <c r="L10" s="75">
        <v>29400</v>
      </c>
      <c r="M10" s="75">
        <v>12218</v>
      </c>
      <c r="N10" s="88">
        <v>6000</v>
      </c>
    </row>
    <row r="11" spans="1:14" x14ac:dyDescent="0.3">
      <c r="A11" s="5" t="s">
        <v>45</v>
      </c>
      <c r="B11" s="75">
        <v>211200</v>
      </c>
      <c r="C11" s="3"/>
      <c r="D11" s="75">
        <v>266340</v>
      </c>
      <c r="E11" s="3">
        <v>266340</v>
      </c>
      <c r="F11" s="75">
        <v>277920</v>
      </c>
      <c r="G11" s="75">
        <v>266340</v>
      </c>
      <c r="H11" s="75">
        <v>264404</v>
      </c>
      <c r="I11" s="75">
        <v>277920</v>
      </c>
      <c r="J11" s="75">
        <v>277920</v>
      </c>
      <c r="K11" s="75"/>
      <c r="L11" s="75">
        <v>272160</v>
      </c>
      <c r="M11" s="75">
        <v>235855</v>
      </c>
      <c r="N11" s="88">
        <v>238140</v>
      </c>
    </row>
    <row r="12" spans="1:14" x14ac:dyDescent="0.3">
      <c r="A12" s="5" t="s">
        <v>46</v>
      </c>
      <c r="B12" s="75">
        <v>2788</v>
      </c>
      <c r="C12" s="3"/>
      <c r="D12" s="75">
        <v>3062</v>
      </c>
      <c r="E12" s="3">
        <v>3400</v>
      </c>
      <c r="F12" s="75">
        <v>3547</v>
      </c>
      <c r="G12" s="75">
        <v>3538</v>
      </c>
      <c r="H12" s="75">
        <v>3726</v>
      </c>
      <c r="I12" s="75">
        <v>4244</v>
      </c>
      <c r="J12" s="75">
        <v>3842</v>
      </c>
      <c r="K12" s="75"/>
      <c r="L12" s="75">
        <v>4388</v>
      </c>
      <c r="M12" s="75">
        <v>3319</v>
      </c>
      <c r="N12" s="88">
        <v>3569</v>
      </c>
    </row>
    <row r="13" spans="1:14" x14ac:dyDescent="0.3">
      <c r="A13" s="5" t="s">
        <v>47</v>
      </c>
      <c r="B13" s="75">
        <v>100346</v>
      </c>
      <c r="C13" s="3"/>
      <c r="D13" s="75">
        <v>108747</v>
      </c>
      <c r="E13" s="3">
        <v>121523</v>
      </c>
      <c r="F13" s="75">
        <v>113694</v>
      </c>
      <c r="G13" s="75">
        <v>125259</v>
      </c>
      <c r="H13" s="75">
        <v>115104</v>
      </c>
      <c r="I13" s="75">
        <v>128285</v>
      </c>
      <c r="J13" s="75">
        <v>118918</v>
      </c>
      <c r="K13" s="75"/>
      <c r="L13" s="75">
        <v>132954</v>
      </c>
      <c r="M13" s="75">
        <v>102974</v>
      </c>
      <c r="N13" s="88">
        <v>108884</v>
      </c>
    </row>
    <row r="14" spans="1:14" x14ac:dyDescent="0.3">
      <c r="A14" s="5" t="s">
        <v>48</v>
      </c>
      <c r="B14" s="75">
        <v>24374</v>
      </c>
      <c r="C14" s="3"/>
      <c r="D14" s="75">
        <v>26373</v>
      </c>
      <c r="E14" s="3">
        <v>29008</v>
      </c>
      <c r="F14" s="75">
        <v>27445</v>
      </c>
      <c r="G14" s="75">
        <v>30180</v>
      </c>
      <c r="H14" s="75">
        <v>27873</v>
      </c>
      <c r="I14" s="75">
        <v>30772</v>
      </c>
      <c r="J14" s="75">
        <v>28732</v>
      </c>
      <c r="K14" s="75"/>
      <c r="L14" s="75">
        <v>31817</v>
      </c>
      <c r="M14" s="75">
        <v>24964</v>
      </c>
      <c r="N14" s="88">
        <v>25876</v>
      </c>
    </row>
    <row r="15" spans="1:14" x14ac:dyDescent="0.3">
      <c r="A15" s="5" t="s">
        <v>49</v>
      </c>
      <c r="B15" s="75">
        <v>235528</v>
      </c>
      <c r="C15" s="3"/>
      <c r="D15" s="75">
        <v>273922</v>
      </c>
      <c r="E15" s="3">
        <v>285481</v>
      </c>
      <c r="F15" s="75">
        <v>295877</v>
      </c>
      <c r="G15" s="75">
        <v>307007</v>
      </c>
      <c r="H15" s="75">
        <v>299779</v>
      </c>
      <c r="I15" s="75">
        <v>313034</v>
      </c>
      <c r="J15" s="75">
        <v>305572</v>
      </c>
      <c r="K15" s="75"/>
      <c r="L15" s="75">
        <v>326953</v>
      </c>
      <c r="M15" s="75">
        <v>268273</v>
      </c>
      <c r="N15" s="88">
        <v>266798</v>
      </c>
    </row>
    <row r="16" spans="1:14" x14ac:dyDescent="0.3">
      <c r="A16" s="5" t="s">
        <v>50</v>
      </c>
      <c r="B16" s="75">
        <v>8472</v>
      </c>
      <c r="C16" s="3"/>
      <c r="D16" s="75">
        <v>9802</v>
      </c>
      <c r="E16" s="3">
        <v>9392</v>
      </c>
      <c r="F16" s="75">
        <v>9964</v>
      </c>
      <c r="G16" s="75">
        <v>10252</v>
      </c>
      <c r="H16" s="75">
        <v>9946</v>
      </c>
      <c r="I16" s="75">
        <v>8754</v>
      </c>
      <c r="J16" s="75">
        <v>8760</v>
      </c>
      <c r="K16" s="75"/>
      <c r="L16" s="75">
        <v>8312</v>
      </c>
      <c r="M16" s="75">
        <v>6312</v>
      </c>
      <c r="N16" s="88">
        <v>5404</v>
      </c>
    </row>
    <row r="17" spans="1:14" ht="16.2" x14ac:dyDescent="0.45">
      <c r="A17" s="2" t="s">
        <v>51</v>
      </c>
      <c r="B17" s="83">
        <v>6568</v>
      </c>
      <c r="C17" s="4"/>
      <c r="D17" s="83">
        <v>14469</v>
      </c>
      <c r="E17" s="4">
        <v>13800</v>
      </c>
      <c r="F17" s="79">
        <v>13595</v>
      </c>
      <c r="G17" s="79">
        <v>13800</v>
      </c>
      <c r="H17" s="129">
        <v>15294</v>
      </c>
      <c r="I17" s="79">
        <v>17070</v>
      </c>
      <c r="J17" s="79">
        <v>16000</v>
      </c>
      <c r="K17" s="88"/>
      <c r="L17" s="79">
        <v>22885</v>
      </c>
      <c r="M17" s="129">
        <v>5000</v>
      </c>
      <c r="N17" s="129">
        <v>11500</v>
      </c>
    </row>
    <row r="18" spans="1:14" x14ac:dyDescent="0.3">
      <c r="A18" s="5" t="s">
        <v>52</v>
      </c>
      <c r="B18" s="75">
        <f>SUM(B6:B17)</f>
        <v>2261416</v>
      </c>
      <c r="C18" s="3"/>
      <c r="D18" s="75">
        <f>SUM(D6:D17)</f>
        <v>2521631</v>
      </c>
      <c r="E18" s="3">
        <f>SUM(E6:E17)</f>
        <v>2606085</v>
      </c>
      <c r="F18" s="75">
        <v>2649348</v>
      </c>
      <c r="G18" s="75">
        <f>SUM(G6:G17)</f>
        <v>2713498</v>
      </c>
      <c r="H18" s="88">
        <f>SUM(H6:H17)</f>
        <v>2682010</v>
      </c>
      <c r="I18" s="75">
        <v>2772852</v>
      </c>
      <c r="J18" s="75">
        <v>2746013</v>
      </c>
      <c r="K18" s="88"/>
      <c r="L18" s="75">
        <v>2864734</v>
      </c>
      <c r="M18" s="88">
        <f>SUM(M6:M17)</f>
        <v>2317825</v>
      </c>
      <c r="N18" s="88">
        <f>SUM(N6:N17)</f>
        <v>2332047</v>
      </c>
    </row>
    <row r="19" spans="1:14" x14ac:dyDescent="0.3">
      <c r="A19" s="5"/>
      <c r="B19" s="75"/>
      <c r="C19" s="3"/>
      <c r="D19" s="88"/>
      <c r="E19" s="3"/>
      <c r="F19" s="75"/>
      <c r="G19" s="75"/>
      <c r="H19" s="75"/>
      <c r="I19" s="75"/>
      <c r="J19" s="75"/>
      <c r="K19" s="75"/>
      <c r="L19" s="75"/>
      <c r="M19" s="88"/>
      <c r="N19" s="88"/>
    </row>
    <row r="20" spans="1:14" x14ac:dyDescent="0.3">
      <c r="A20" s="5" t="s">
        <v>53</v>
      </c>
      <c r="B20" s="75">
        <v>5558</v>
      </c>
      <c r="C20" s="3"/>
      <c r="D20" s="75">
        <v>5558</v>
      </c>
      <c r="E20" s="3">
        <v>8084</v>
      </c>
      <c r="F20" s="75">
        <v>5723</v>
      </c>
      <c r="G20" s="75">
        <v>7905</v>
      </c>
      <c r="H20" s="75">
        <v>6628</v>
      </c>
      <c r="I20" s="75">
        <v>11715</v>
      </c>
      <c r="J20" s="75">
        <v>11000</v>
      </c>
      <c r="K20" s="75"/>
      <c r="L20" s="75">
        <v>11925</v>
      </c>
      <c r="M20" s="88">
        <v>8000</v>
      </c>
      <c r="N20" s="88">
        <v>12900</v>
      </c>
    </row>
    <row r="21" spans="1:14" ht="16.2" x14ac:dyDescent="0.45">
      <c r="A21" s="2" t="s">
        <v>54</v>
      </c>
      <c r="B21" s="83">
        <v>277649</v>
      </c>
      <c r="C21" s="4"/>
      <c r="D21" s="83">
        <v>70714</v>
      </c>
      <c r="E21" s="4">
        <v>306500</v>
      </c>
      <c r="F21" s="79">
        <v>53600</v>
      </c>
      <c r="G21" s="79">
        <v>6500</v>
      </c>
      <c r="H21" s="79">
        <v>115579</v>
      </c>
      <c r="I21" s="79">
        <v>151750</v>
      </c>
      <c r="J21" s="79">
        <v>184000</v>
      </c>
      <c r="K21" s="75"/>
      <c r="L21" s="79">
        <v>113500</v>
      </c>
      <c r="M21" s="129">
        <v>12151</v>
      </c>
      <c r="N21" s="129">
        <v>11834</v>
      </c>
    </row>
    <row r="22" spans="1:14" x14ac:dyDescent="0.3">
      <c r="A22" s="5" t="s">
        <v>55</v>
      </c>
      <c r="B22" s="75">
        <f>SUM(B20:B21)</f>
        <v>283207</v>
      </c>
      <c r="C22" s="3"/>
      <c r="D22" s="88">
        <f>SUM(D20:D21)</f>
        <v>76272</v>
      </c>
      <c r="E22" s="3">
        <f>SUM(E20:E21)</f>
        <v>314584</v>
      </c>
      <c r="F22" s="75">
        <v>59323</v>
      </c>
      <c r="G22" s="75">
        <f>SUM(G20:G21)</f>
        <v>14405</v>
      </c>
      <c r="H22" s="75">
        <v>122207</v>
      </c>
      <c r="I22" s="75">
        <v>163465</v>
      </c>
      <c r="J22" s="75">
        <v>195000</v>
      </c>
      <c r="K22" s="75"/>
      <c r="L22" s="75">
        <v>125425</v>
      </c>
      <c r="M22" s="88">
        <f>SUM(M20:M21)</f>
        <v>20151</v>
      </c>
      <c r="N22" s="88">
        <f>SUM(N20:N21)</f>
        <v>24734</v>
      </c>
    </row>
    <row r="23" spans="1:14" x14ac:dyDescent="0.3">
      <c r="A23" s="5"/>
      <c r="B23" s="75"/>
      <c r="C23" s="3"/>
      <c r="D23" s="88"/>
      <c r="E23" s="3"/>
      <c r="F23" s="75"/>
      <c r="G23" s="75"/>
      <c r="H23" s="75"/>
      <c r="I23" s="75"/>
      <c r="J23" s="75"/>
      <c r="K23" s="75"/>
      <c r="L23" s="75"/>
      <c r="M23" s="88"/>
      <c r="N23" s="88"/>
    </row>
    <row r="24" spans="1:14" ht="16.2" x14ac:dyDescent="0.45">
      <c r="A24" s="2" t="s">
        <v>100</v>
      </c>
      <c r="B24" s="83">
        <v>0</v>
      </c>
      <c r="C24" s="4"/>
      <c r="D24" s="83">
        <v>0</v>
      </c>
      <c r="E24" s="4">
        <v>0</v>
      </c>
      <c r="F24" s="79">
        <v>0</v>
      </c>
      <c r="G24" s="79">
        <v>0</v>
      </c>
      <c r="H24" s="75">
        <v>0</v>
      </c>
      <c r="I24" s="79">
        <v>0</v>
      </c>
      <c r="J24" s="79">
        <v>0</v>
      </c>
      <c r="K24" s="75"/>
      <c r="L24" s="79">
        <v>0</v>
      </c>
      <c r="M24" s="129">
        <v>0</v>
      </c>
      <c r="N24" s="129">
        <v>0</v>
      </c>
    </row>
    <row r="25" spans="1:14" x14ac:dyDescent="0.3">
      <c r="A25" s="5" t="s">
        <v>64</v>
      </c>
      <c r="B25" s="75">
        <v>0</v>
      </c>
      <c r="C25" s="3"/>
      <c r="D25" s="75">
        <v>0</v>
      </c>
      <c r="E25" s="3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/>
      <c r="L25" s="75">
        <v>0</v>
      </c>
      <c r="M25" s="88">
        <v>0</v>
      </c>
      <c r="N25" s="88">
        <v>0</v>
      </c>
    </row>
    <row r="26" spans="1:14" x14ac:dyDescent="0.3">
      <c r="A26" s="5"/>
      <c r="B26" s="75"/>
      <c r="C26" s="3"/>
      <c r="D26" s="88"/>
      <c r="E26" s="3"/>
      <c r="F26" s="75"/>
      <c r="G26" s="75"/>
      <c r="H26" s="75"/>
      <c r="I26" s="75"/>
      <c r="J26" s="75"/>
      <c r="K26" s="75"/>
      <c r="L26" s="75"/>
      <c r="M26" s="88"/>
      <c r="N26" s="88"/>
    </row>
    <row r="27" spans="1:14" x14ac:dyDescent="0.3">
      <c r="A27" s="5" t="s">
        <v>63</v>
      </c>
      <c r="B27" s="75">
        <v>6921</v>
      </c>
      <c r="C27" s="3"/>
      <c r="D27" s="75">
        <v>6264</v>
      </c>
      <c r="E27" s="3">
        <v>6700</v>
      </c>
      <c r="F27" s="75">
        <v>7287</v>
      </c>
      <c r="G27" s="75">
        <v>6700</v>
      </c>
      <c r="H27" s="75">
        <v>7268</v>
      </c>
      <c r="I27" s="75">
        <v>6700</v>
      </c>
      <c r="J27" s="75">
        <v>7400</v>
      </c>
      <c r="K27" s="75"/>
      <c r="L27" s="75">
        <v>6000</v>
      </c>
      <c r="M27" s="88">
        <v>3000</v>
      </c>
      <c r="N27" s="88">
        <v>3000</v>
      </c>
    </row>
    <row r="28" spans="1:14" ht="16.2" x14ac:dyDescent="0.45">
      <c r="A28" s="2" t="s">
        <v>101</v>
      </c>
      <c r="B28" s="83">
        <v>100726</v>
      </c>
      <c r="C28" s="4"/>
      <c r="D28" s="83">
        <v>110574</v>
      </c>
      <c r="E28" s="4">
        <v>114036</v>
      </c>
      <c r="F28" s="79">
        <v>112302</v>
      </c>
      <c r="G28" s="79">
        <v>114036</v>
      </c>
      <c r="H28" s="79">
        <v>114013</v>
      </c>
      <c r="I28" s="79">
        <v>120744</v>
      </c>
      <c r="J28" s="79">
        <v>115131</v>
      </c>
      <c r="K28" s="75"/>
      <c r="L28" s="79">
        <v>120744</v>
      </c>
      <c r="M28" s="129">
        <v>102639</v>
      </c>
      <c r="N28" s="129">
        <v>107328</v>
      </c>
    </row>
    <row r="29" spans="1:14" x14ac:dyDescent="0.3">
      <c r="A29" s="5" t="s">
        <v>64</v>
      </c>
      <c r="B29" s="75">
        <f>SUM(B27:B28)</f>
        <v>107647</v>
      </c>
      <c r="C29" s="3"/>
      <c r="D29" s="75">
        <f>SUM(D27:D28)</f>
        <v>116838</v>
      </c>
      <c r="E29" s="3">
        <f>SUM(E27:E28)</f>
        <v>120736</v>
      </c>
      <c r="F29" s="75">
        <v>119589</v>
      </c>
      <c r="G29" s="75">
        <f>SUM(G27:G28)</f>
        <v>120736</v>
      </c>
      <c r="H29" s="88">
        <f>SUM(H27:H28)</f>
        <v>121281</v>
      </c>
      <c r="I29" s="75">
        <v>127444</v>
      </c>
      <c r="J29" s="75">
        <v>122531</v>
      </c>
      <c r="K29" s="88"/>
      <c r="L29" s="75">
        <v>126744</v>
      </c>
      <c r="M29" s="88">
        <f>SUM(M27:M28)</f>
        <v>105639</v>
      </c>
      <c r="N29" s="88">
        <f>SUM(N27:N28)</f>
        <v>110328</v>
      </c>
    </row>
    <row r="30" spans="1:14" x14ac:dyDescent="0.3">
      <c r="A30" s="5"/>
      <c r="B30" s="75"/>
      <c r="C30" s="3"/>
      <c r="D30" s="88"/>
      <c r="E30" s="3"/>
      <c r="F30" s="75"/>
      <c r="G30" s="75"/>
      <c r="H30" s="88"/>
      <c r="I30" s="75"/>
      <c r="J30" s="75"/>
      <c r="K30" s="88"/>
      <c r="L30" s="75"/>
      <c r="M30" s="88"/>
      <c r="N30" s="88"/>
    </row>
    <row r="31" spans="1:14" x14ac:dyDescent="0.3">
      <c r="A31" s="5" t="s">
        <v>65</v>
      </c>
      <c r="B31" s="75">
        <v>3292</v>
      </c>
      <c r="C31" s="3"/>
      <c r="D31" s="75">
        <v>3516</v>
      </c>
      <c r="E31" s="3">
        <v>4000</v>
      </c>
      <c r="F31" s="75">
        <v>3919</v>
      </c>
      <c r="G31" s="75">
        <v>4000</v>
      </c>
      <c r="H31" s="75">
        <v>4333</v>
      </c>
      <c r="I31" s="75">
        <v>4000</v>
      </c>
      <c r="J31" s="75">
        <v>3800</v>
      </c>
      <c r="K31" s="75"/>
      <c r="L31" s="75">
        <v>4000</v>
      </c>
      <c r="M31" s="88">
        <v>2000</v>
      </c>
      <c r="N31" s="88">
        <v>2000</v>
      </c>
    </row>
    <row r="32" spans="1:14" x14ac:dyDescent="0.3">
      <c r="A32" s="5" t="s">
        <v>66</v>
      </c>
      <c r="B32" s="75">
        <v>0</v>
      </c>
      <c r="C32" s="3"/>
      <c r="D32" s="75">
        <v>2164</v>
      </c>
      <c r="E32" s="3">
        <v>2500</v>
      </c>
      <c r="F32" s="75">
        <v>1949</v>
      </c>
      <c r="G32" s="75">
        <v>2500</v>
      </c>
      <c r="H32" s="75">
        <v>2177</v>
      </c>
      <c r="I32" s="75">
        <v>2500</v>
      </c>
      <c r="J32" s="75">
        <v>2400</v>
      </c>
      <c r="K32" s="75"/>
      <c r="L32" s="75">
        <v>3500</v>
      </c>
      <c r="M32" s="88">
        <v>3500</v>
      </c>
      <c r="N32" s="88">
        <v>1000</v>
      </c>
    </row>
    <row r="33" spans="1:14" x14ac:dyDescent="0.3">
      <c r="A33" s="5" t="s">
        <v>68</v>
      </c>
      <c r="B33" s="75">
        <v>1915</v>
      </c>
      <c r="C33" s="3"/>
      <c r="D33" s="75">
        <v>1369</v>
      </c>
      <c r="E33" s="3">
        <v>1500</v>
      </c>
      <c r="F33" s="75">
        <v>793</v>
      </c>
      <c r="G33" s="75">
        <v>1500</v>
      </c>
      <c r="H33" s="75">
        <v>1597</v>
      </c>
      <c r="I33" s="75">
        <v>1850</v>
      </c>
      <c r="J33" s="75">
        <v>1400</v>
      </c>
      <c r="K33" s="75"/>
      <c r="L33" s="75">
        <v>1450</v>
      </c>
      <c r="M33" s="88">
        <v>600</v>
      </c>
      <c r="N33" s="88">
        <v>1450</v>
      </c>
    </row>
    <row r="34" spans="1:14" x14ac:dyDescent="0.3">
      <c r="A34" s="5" t="s">
        <v>69</v>
      </c>
      <c r="B34" s="75">
        <v>1490</v>
      </c>
      <c r="C34" s="3"/>
      <c r="D34" s="75">
        <v>1596</v>
      </c>
      <c r="E34" s="3">
        <v>2000</v>
      </c>
      <c r="F34" s="75">
        <v>1696</v>
      </c>
      <c r="G34" s="75">
        <v>2000</v>
      </c>
      <c r="H34" s="75">
        <v>1165</v>
      </c>
      <c r="I34" s="75">
        <v>2000</v>
      </c>
      <c r="J34" s="75">
        <v>1600</v>
      </c>
      <c r="K34" s="75"/>
      <c r="L34" s="75">
        <v>1500</v>
      </c>
      <c r="M34" s="88">
        <v>300</v>
      </c>
      <c r="N34" s="88">
        <v>0</v>
      </c>
    </row>
    <row r="35" spans="1:14" x14ac:dyDescent="0.3">
      <c r="A35" s="5" t="s">
        <v>94</v>
      </c>
      <c r="B35" s="75">
        <v>928</v>
      </c>
      <c r="C35" s="3"/>
      <c r="D35" s="75">
        <v>1000</v>
      </c>
      <c r="E35" s="3">
        <v>1000</v>
      </c>
      <c r="F35" s="75">
        <v>326</v>
      </c>
      <c r="G35" s="75">
        <v>1000</v>
      </c>
      <c r="H35" s="75">
        <v>455</v>
      </c>
      <c r="I35" s="75">
        <v>1000</v>
      </c>
      <c r="J35" s="75">
        <v>1000</v>
      </c>
      <c r="K35" s="75"/>
      <c r="L35" s="75">
        <v>1000</v>
      </c>
      <c r="M35" s="88">
        <v>0</v>
      </c>
      <c r="N35" s="88">
        <v>0</v>
      </c>
    </row>
    <row r="36" spans="1:14" x14ac:dyDescent="0.3">
      <c r="A36" s="5" t="s">
        <v>56</v>
      </c>
      <c r="B36" s="75">
        <v>859</v>
      </c>
      <c r="C36" s="3"/>
      <c r="D36" s="75">
        <v>775</v>
      </c>
      <c r="E36" s="3">
        <v>0</v>
      </c>
      <c r="F36" s="75">
        <v>22929</v>
      </c>
      <c r="G36" s="75">
        <v>27000</v>
      </c>
      <c r="H36" s="75">
        <v>200</v>
      </c>
      <c r="I36" s="75">
        <v>400</v>
      </c>
      <c r="J36" s="75">
        <v>2500</v>
      </c>
      <c r="K36" s="75"/>
      <c r="L36" s="75">
        <v>2400</v>
      </c>
      <c r="M36" s="88">
        <v>61</v>
      </c>
      <c r="N36" s="88">
        <v>1200</v>
      </c>
    </row>
    <row r="37" spans="1:14" x14ac:dyDescent="0.3">
      <c r="A37" s="5" t="s">
        <v>95</v>
      </c>
      <c r="B37" s="75">
        <v>2383</v>
      </c>
      <c r="C37" s="3"/>
      <c r="D37" s="75">
        <v>934</v>
      </c>
      <c r="E37" s="3">
        <v>0</v>
      </c>
      <c r="F37" s="75">
        <v>1497</v>
      </c>
      <c r="G37" s="75">
        <v>30000</v>
      </c>
      <c r="H37" s="75">
        <v>656</v>
      </c>
      <c r="I37" s="75">
        <v>2000</v>
      </c>
      <c r="J37" s="75">
        <v>1000</v>
      </c>
      <c r="K37" s="75"/>
      <c r="L37" s="75">
        <v>32612</v>
      </c>
      <c r="M37" s="88">
        <v>10000</v>
      </c>
      <c r="N37" s="88">
        <v>8000</v>
      </c>
    </row>
    <row r="38" spans="1:14" x14ac:dyDescent="0.3">
      <c r="A38" s="5" t="s">
        <v>70</v>
      </c>
      <c r="B38" s="75">
        <v>4017</v>
      </c>
      <c r="C38" s="3"/>
      <c r="D38" s="75">
        <v>1629</v>
      </c>
      <c r="E38" s="3">
        <v>3200</v>
      </c>
      <c r="F38" s="75">
        <v>2822</v>
      </c>
      <c r="G38" s="75">
        <v>2425</v>
      </c>
      <c r="H38" s="75">
        <v>2417</v>
      </c>
      <c r="I38" s="75">
        <v>2425</v>
      </c>
      <c r="J38" s="75">
        <v>2425</v>
      </c>
      <c r="K38" s="75"/>
      <c r="L38" s="75">
        <v>2425</v>
      </c>
      <c r="M38" s="88">
        <v>500</v>
      </c>
      <c r="N38" s="88">
        <v>1200</v>
      </c>
    </row>
    <row r="39" spans="1:14" x14ac:dyDescent="0.3">
      <c r="A39" s="5" t="s">
        <v>97</v>
      </c>
      <c r="B39" s="75">
        <v>0</v>
      </c>
      <c r="C39" s="3"/>
      <c r="D39" s="75">
        <v>0</v>
      </c>
      <c r="E39" s="3">
        <v>50</v>
      </c>
      <c r="F39" s="75">
        <v>40</v>
      </c>
      <c r="G39" s="75">
        <v>50</v>
      </c>
      <c r="H39" s="75">
        <v>0</v>
      </c>
      <c r="I39" s="75">
        <v>50</v>
      </c>
      <c r="J39" s="75">
        <v>50</v>
      </c>
      <c r="K39" s="75"/>
      <c r="L39" s="75">
        <v>50</v>
      </c>
      <c r="M39" s="88">
        <v>0</v>
      </c>
      <c r="N39" s="88">
        <v>0</v>
      </c>
    </row>
    <row r="40" spans="1:14" ht="16.2" x14ac:dyDescent="0.45">
      <c r="A40" s="2" t="s">
        <v>71</v>
      </c>
      <c r="B40" s="83">
        <v>130980</v>
      </c>
      <c r="C40" s="4"/>
      <c r="D40" s="83">
        <v>42250</v>
      </c>
      <c r="E40" s="4">
        <v>0</v>
      </c>
      <c r="F40" s="79">
        <v>8511</v>
      </c>
      <c r="G40" s="79">
        <v>0</v>
      </c>
      <c r="H40" s="79">
        <v>0</v>
      </c>
      <c r="I40" s="79">
        <v>0</v>
      </c>
      <c r="J40" s="79">
        <v>0</v>
      </c>
      <c r="K40" s="75"/>
      <c r="L40" s="79">
        <v>0</v>
      </c>
      <c r="M40" s="129">
        <v>67554</v>
      </c>
      <c r="N40" s="129">
        <v>0</v>
      </c>
    </row>
    <row r="41" spans="1:14" x14ac:dyDescent="0.3">
      <c r="A41" s="5" t="s">
        <v>72</v>
      </c>
      <c r="B41" s="75">
        <f>SUM(B31:B40)</f>
        <v>145864</v>
      </c>
      <c r="C41" s="3"/>
      <c r="D41" s="75">
        <f>SUM(D31:D40)</f>
        <v>55233</v>
      </c>
      <c r="E41" s="3">
        <f>SUM(E31:E40)</f>
        <v>14250</v>
      </c>
      <c r="F41" s="75">
        <v>44482</v>
      </c>
      <c r="G41" s="75">
        <f>SUM(G31:G40)</f>
        <v>70475</v>
      </c>
      <c r="H41" s="75">
        <f>SUM(H31:H40)</f>
        <v>13000</v>
      </c>
      <c r="I41" s="75">
        <v>16225</v>
      </c>
      <c r="J41" s="75">
        <v>16175</v>
      </c>
      <c r="K41" s="75"/>
      <c r="L41" s="75">
        <v>49937</v>
      </c>
      <c r="M41" s="88">
        <v>84515</v>
      </c>
      <c r="N41" s="88">
        <f>SUM(N31:N40)</f>
        <v>14850</v>
      </c>
    </row>
    <row r="42" spans="1:14" x14ac:dyDescent="0.3">
      <c r="A42" s="5"/>
      <c r="B42" s="75"/>
      <c r="C42" s="3"/>
      <c r="D42" s="75"/>
      <c r="E42" s="3"/>
      <c r="F42" s="75"/>
      <c r="G42" s="75"/>
      <c r="H42" s="75"/>
      <c r="I42" s="75"/>
      <c r="J42" s="75"/>
      <c r="K42" s="75"/>
      <c r="L42" s="75"/>
      <c r="M42" s="88"/>
      <c r="N42" s="88"/>
    </row>
    <row r="43" spans="1:14" ht="16.2" x14ac:dyDescent="0.45">
      <c r="A43" s="5" t="s">
        <v>653</v>
      </c>
      <c r="B43" s="79">
        <v>190000</v>
      </c>
      <c r="C43" s="3"/>
      <c r="D43" s="79">
        <v>0</v>
      </c>
      <c r="E43" s="6">
        <v>0</v>
      </c>
      <c r="F43" s="79">
        <v>0</v>
      </c>
      <c r="G43" s="79">
        <v>0</v>
      </c>
      <c r="H43" s="75"/>
      <c r="I43" s="79">
        <v>0</v>
      </c>
      <c r="J43" s="79">
        <v>0</v>
      </c>
      <c r="K43" s="75"/>
      <c r="L43" s="79">
        <v>0</v>
      </c>
      <c r="M43" s="129">
        <v>0</v>
      </c>
      <c r="N43" s="129">
        <v>0</v>
      </c>
    </row>
    <row r="44" spans="1:14" x14ac:dyDescent="0.3">
      <c r="A44" s="5" t="s">
        <v>74</v>
      </c>
      <c r="B44" s="75">
        <v>190000</v>
      </c>
      <c r="C44" s="3"/>
      <c r="D44" s="75">
        <v>0</v>
      </c>
      <c r="E44" s="3">
        <v>0</v>
      </c>
      <c r="F44" s="75">
        <v>0</v>
      </c>
      <c r="G44" s="75">
        <v>0</v>
      </c>
      <c r="H44" s="75"/>
      <c r="I44" s="75">
        <v>0</v>
      </c>
      <c r="J44" s="75">
        <v>0</v>
      </c>
      <c r="K44" s="75"/>
      <c r="L44" s="75">
        <v>0</v>
      </c>
      <c r="M44" s="88">
        <v>0</v>
      </c>
      <c r="N44" s="88">
        <v>0</v>
      </c>
    </row>
    <row r="45" spans="1:14" x14ac:dyDescent="0.3">
      <c r="A45" s="5"/>
      <c r="B45" s="75"/>
      <c r="C45" s="3"/>
      <c r="D45" s="88"/>
      <c r="E45" s="3"/>
      <c r="F45" s="75"/>
      <c r="G45" s="75"/>
      <c r="H45" s="75"/>
      <c r="I45" s="75"/>
      <c r="J45" s="75"/>
      <c r="K45" s="75"/>
      <c r="L45" s="75"/>
      <c r="M45" s="88"/>
      <c r="N45" s="88"/>
    </row>
    <row r="46" spans="1:14" x14ac:dyDescent="0.3">
      <c r="A46" s="1" t="s">
        <v>102</v>
      </c>
      <c r="B46" s="81">
        <f>SUM(B44,B41,B29,B25,B22,B18)</f>
        <v>2988134</v>
      </c>
      <c r="C46" s="15"/>
      <c r="D46" s="92">
        <f>SUM(D41,D29,D22,D18)</f>
        <v>2769974</v>
      </c>
      <c r="E46" s="15">
        <f>SUM(E41,E29,E22,E18)</f>
        <v>3055655</v>
      </c>
      <c r="F46" s="81">
        <v>2872741</v>
      </c>
      <c r="G46" s="81">
        <f>SUM(G41,G29,G22,G18)</f>
        <v>2919114</v>
      </c>
      <c r="H46" s="75"/>
      <c r="I46" s="81">
        <v>3079986</v>
      </c>
      <c r="J46" s="81">
        <v>3079719</v>
      </c>
      <c r="K46" s="75"/>
      <c r="L46" s="81">
        <v>3165840</v>
      </c>
      <c r="M46" s="92">
        <v>2528130</v>
      </c>
      <c r="N46" s="92">
        <v>2481959</v>
      </c>
    </row>
    <row r="47" spans="1:14" x14ac:dyDescent="0.3">
      <c r="A47" s="1"/>
      <c r="B47" s="92"/>
      <c r="C47" s="1"/>
      <c r="D47" s="1"/>
      <c r="E47" s="1"/>
      <c r="F47" s="5"/>
      <c r="G47" s="5"/>
      <c r="H47" s="5"/>
      <c r="I47" s="5"/>
      <c r="J47" s="5"/>
      <c r="K47" s="5"/>
      <c r="L47" s="5"/>
      <c r="M47" s="88"/>
      <c r="N47" s="88"/>
    </row>
    <row r="48" spans="1:14" x14ac:dyDescent="0.3">
      <c r="A48" s="1"/>
      <c r="B48" s="92"/>
      <c r="C48" s="1"/>
      <c r="D48" s="1"/>
      <c r="E48" s="1"/>
      <c r="F48" s="5"/>
      <c r="G48" s="5"/>
      <c r="H48" s="5"/>
      <c r="I48" s="5"/>
      <c r="J48" s="5"/>
      <c r="K48" s="5"/>
      <c r="L48" s="5"/>
      <c r="M48" s="88"/>
      <c r="N48" s="88"/>
    </row>
    <row r="49" spans="1:14" x14ac:dyDescent="0.3">
      <c r="A49" s="5"/>
      <c r="B49" s="88"/>
      <c r="C49" s="5"/>
      <c r="D49" s="5"/>
      <c r="E49" s="5"/>
      <c r="F49" s="3"/>
      <c r="G49" s="5"/>
      <c r="H49" s="3"/>
      <c r="I49" s="3"/>
      <c r="J49" s="3"/>
      <c r="K49" s="3"/>
      <c r="L49" s="3"/>
      <c r="M49" s="88"/>
      <c r="N49" s="88"/>
    </row>
    <row r="50" spans="1:14" x14ac:dyDescent="0.3">
      <c r="A50" s="5"/>
      <c r="B50" s="88"/>
      <c r="C50" s="5"/>
      <c r="D50" s="5"/>
      <c r="E50" s="5"/>
      <c r="F50" s="3"/>
      <c r="G50" s="5"/>
      <c r="H50" s="3"/>
      <c r="I50" s="3"/>
      <c r="J50" s="3"/>
      <c r="K50" s="3"/>
      <c r="L50" s="3"/>
      <c r="M50" s="88"/>
      <c r="N50" s="88"/>
    </row>
    <row r="51" spans="1:14" x14ac:dyDescent="0.3">
      <c r="A51" s="5"/>
      <c r="B51" s="88"/>
      <c r="C51" s="5"/>
      <c r="D51" s="5"/>
      <c r="E51" s="5"/>
      <c r="F51" s="3"/>
      <c r="G51" s="5"/>
      <c r="H51" s="5"/>
      <c r="I51" s="3"/>
      <c r="J51" s="3"/>
      <c r="K51" s="3"/>
      <c r="L51" s="3"/>
      <c r="M51" s="88"/>
      <c r="N51" s="88"/>
    </row>
    <row r="52" spans="1:14" x14ac:dyDescent="0.3">
      <c r="A52" s="5"/>
      <c r="B52" s="88"/>
      <c r="C52" s="5"/>
      <c r="D52" s="5"/>
      <c r="E52" s="5"/>
      <c r="F52" s="3"/>
      <c r="G52" s="5"/>
      <c r="H52" s="3"/>
      <c r="I52" s="3"/>
      <c r="J52" s="3"/>
      <c r="K52" s="3"/>
      <c r="L52" s="3"/>
      <c r="M52" s="88"/>
      <c r="N52" s="88"/>
    </row>
    <row r="53" spans="1:14" x14ac:dyDescent="0.3">
      <c r="A53" s="5"/>
      <c r="B53" s="88"/>
      <c r="C53" s="5"/>
      <c r="D53" s="5"/>
      <c r="E53" s="5"/>
      <c r="F53" s="3"/>
      <c r="G53" s="5"/>
      <c r="H53" s="3"/>
      <c r="I53" s="3"/>
      <c r="J53" s="3"/>
      <c r="K53" s="3"/>
      <c r="L53" s="3"/>
      <c r="M53" s="88"/>
      <c r="N53" s="88"/>
    </row>
    <row r="54" spans="1:14" x14ac:dyDescent="0.3">
      <c r="A54" s="5"/>
      <c r="B54" s="88"/>
      <c r="C54" s="5"/>
      <c r="D54" s="5"/>
      <c r="E54" s="5"/>
      <c r="F54" s="3"/>
      <c r="G54" s="5"/>
      <c r="H54" s="3"/>
      <c r="I54" s="3"/>
      <c r="J54" s="3"/>
      <c r="K54" s="3"/>
      <c r="L54" s="3"/>
      <c r="M54" s="88"/>
      <c r="N54" s="88"/>
    </row>
    <row r="55" spans="1:14" x14ac:dyDescent="0.3">
      <c r="A55" s="5"/>
      <c r="B55" s="5"/>
      <c r="C55" s="5"/>
      <c r="D55" s="5"/>
      <c r="E55" s="5"/>
      <c r="F55" s="3"/>
      <c r="G55" s="5"/>
      <c r="H55" s="3"/>
      <c r="I55" s="3"/>
      <c r="J55" s="3"/>
      <c r="K55" s="3"/>
      <c r="L55" s="10"/>
      <c r="M55" s="88"/>
      <c r="N55" s="88"/>
    </row>
    <row r="56" spans="1:14" x14ac:dyDescent="0.3">
      <c r="A56" s="1"/>
      <c r="B56" s="1"/>
      <c r="C56" s="1"/>
      <c r="D56" s="1"/>
      <c r="E56" s="1"/>
      <c r="F56" s="3"/>
      <c r="G56" s="5"/>
      <c r="H56" s="3"/>
      <c r="I56" s="3"/>
      <c r="J56" s="3"/>
      <c r="K56" s="3"/>
      <c r="L56" s="3"/>
      <c r="M56" s="88"/>
      <c r="N56" s="88"/>
    </row>
    <row r="57" spans="1:14" x14ac:dyDescent="0.3">
      <c r="F57" s="3"/>
      <c r="G57" s="5"/>
      <c r="H57" s="3"/>
      <c r="I57" s="3"/>
      <c r="J57" s="3"/>
      <c r="K57" s="3"/>
      <c r="L57" s="3"/>
      <c r="M57" s="88"/>
      <c r="N57" s="88"/>
    </row>
    <row r="58" spans="1:14" x14ac:dyDescent="0.3">
      <c r="A58" s="1"/>
      <c r="B58" s="1"/>
      <c r="C58" s="1"/>
      <c r="D58" s="1"/>
      <c r="E58" s="1"/>
      <c r="F58" s="3"/>
      <c r="G58" s="5"/>
      <c r="H58" s="3"/>
      <c r="I58" s="3"/>
      <c r="J58" s="3"/>
      <c r="K58" s="3"/>
      <c r="L58" s="3"/>
      <c r="M58" s="88"/>
      <c r="N58" s="88"/>
    </row>
    <row r="59" spans="1:14" x14ac:dyDescent="0.3">
      <c r="F59" s="3"/>
      <c r="G59" s="5"/>
      <c r="H59" s="3"/>
      <c r="I59" s="3"/>
      <c r="J59" s="3"/>
      <c r="K59" s="3"/>
      <c r="L59" s="3"/>
      <c r="M59" s="88"/>
      <c r="N59" s="88"/>
    </row>
    <row r="60" spans="1:14" x14ac:dyDescent="0.3">
      <c r="F60" s="3"/>
      <c r="G60" s="5"/>
      <c r="H60" s="3"/>
      <c r="I60" s="3"/>
      <c r="J60" s="3"/>
      <c r="K60" s="3"/>
      <c r="L60" s="3"/>
      <c r="M60" s="88"/>
      <c r="N60" s="88"/>
    </row>
    <row r="61" spans="1:14" x14ac:dyDescent="0.3">
      <c r="F61" s="3"/>
      <c r="G61" s="5"/>
      <c r="H61" s="3"/>
      <c r="I61" s="3"/>
      <c r="J61" s="3"/>
      <c r="K61" s="3"/>
      <c r="L61" s="3"/>
      <c r="M61" s="88"/>
      <c r="N61" s="88"/>
    </row>
    <row r="62" spans="1:14" x14ac:dyDescent="0.3">
      <c r="A62" s="1"/>
      <c r="B62" s="1"/>
      <c r="C62" s="1"/>
      <c r="D62" s="1"/>
      <c r="E62" s="1"/>
      <c r="F62" s="3"/>
      <c r="G62" s="5"/>
      <c r="H62" s="3"/>
      <c r="I62" s="3"/>
      <c r="J62" s="3"/>
      <c r="K62" s="3"/>
      <c r="L62" s="3"/>
      <c r="M62" s="88"/>
      <c r="N62" s="88"/>
    </row>
    <row r="63" spans="1:14" x14ac:dyDescent="0.3">
      <c r="F63" s="3"/>
      <c r="G63" s="5"/>
      <c r="H63" s="3"/>
      <c r="I63" s="3"/>
      <c r="J63" s="3"/>
      <c r="K63" s="3"/>
      <c r="L63" s="3"/>
      <c r="M63" s="88"/>
      <c r="N63" s="88"/>
    </row>
    <row r="64" spans="1:14" x14ac:dyDescent="0.3">
      <c r="A64" s="1"/>
      <c r="B64" s="1"/>
      <c r="C64" s="1"/>
      <c r="D64" s="1"/>
      <c r="E64" s="1"/>
      <c r="F64" s="3"/>
      <c r="G64" s="5"/>
      <c r="H64" s="3"/>
      <c r="I64" s="3"/>
      <c r="J64" s="3"/>
      <c r="K64" s="3"/>
      <c r="L64" s="3"/>
      <c r="M64" s="88"/>
      <c r="N64" s="88"/>
    </row>
    <row r="65" spans="1:14" x14ac:dyDescent="0.3">
      <c r="A65" s="1"/>
      <c r="B65" s="1"/>
      <c r="C65" s="1"/>
      <c r="D65" s="1"/>
      <c r="E65" s="1"/>
      <c r="F65" s="3"/>
      <c r="G65" s="5"/>
      <c r="H65" s="3"/>
      <c r="I65" s="3"/>
      <c r="J65" s="3"/>
      <c r="K65" s="3"/>
      <c r="L65" s="3"/>
      <c r="M65" s="88"/>
      <c r="N65" s="88"/>
    </row>
    <row r="66" spans="1:14" x14ac:dyDescent="0.3">
      <c r="A66" s="1"/>
      <c r="B66" s="1"/>
      <c r="C66" s="1"/>
      <c r="D66" s="1"/>
      <c r="E66" s="1"/>
      <c r="F66" s="3"/>
      <c r="G66" s="5"/>
      <c r="H66" s="3"/>
      <c r="I66" s="3"/>
      <c r="J66" s="3"/>
      <c r="K66" s="3"/>
      <c r="L66" s="3"/>
      <c r="M66" s="88"/>
      <c r="N66" s="88"/>
    </row>
    <row r="67" spans="1:14" x14ac:dyDescent="0.3">
      <c r="A67" s="1"/>
      <c r="B67" s="1"/>
      <c r="C67" s="1"/>
      <c r="D67" s="1"/>
      <c r="E67" s="1"/>
      <c r="F67" s="3"/>
      <c r="G67" s="5"/>
      <c r="H67" s="3"/>
      <c r="I67" s="3"/>
      <c r="J67" s="3"/>
      <c r="K67" s="3"/>
      <c r="L67" s="3"/>
      <c r="M67" s="88"/>
      <c r="N67" s="88"/>
    </row>
    <row r="68" spans="1:14" x14ac:dyDescent="0.3">
      <c r="F68" s="5"/>
      <c r="G68" s="5"/>
      <c r="H68" s="5"/>
      <c r="I68" s="5"/>
      <c r="J68" s="5"/>
      <c r="K68" s="5"/>
      <c r="L68" s="5"/>
      <c r="M68" s="88"/>
      <c r="N68" s="88"/>
    </row>
    <row r="69" spans="1:14" x14ac:dyDescent="0.3">
      <c r="A69" s="1"/>
      <c r="B69" s="1"/>
      <c r="C69" s="1"/>
      <c r="D69" s="1"/>
      <c r="E69" s="1"/>
      <c r="F69" s="5"/>
      <c r="G69" s="5"/>
      <c r="H69" s="5"/>
      <c r="I69" s="5"/>
      <c r="J69" s="5"/>
      <c r="K69" s="5"/>
      <c r="L69" s="5"/>
      <c r="M69" s="88"/>
      <c r="N69" s="88"/>
    </row>
    <row r="70" spans="1:14" x14ac:dyDescent="0.3">
      <c r="A70" s="1"/>
      <c r="B70" s="1"/>
      <c r="C70" s="1"/>
      <c r="D70" s="1"/>
      <c r="E70" s="1"/>
      <c r="F70" s="5"/>
      <c r="G70" s="5"/>
      <c r="H70" s="5"/>
      <c r="I70" s="5"/>
      <c r="J70" s="5"/>
      <c r="K70" s="5"/>
      <c r="L70" s="5"/>
      <c r="M70" s="88"/>
      <c r="N70" s="88"/>
    </row>
    <row r="71" spans="1:14" x14ac:dyDescent="0.3">
      <c r="A71" s="5"/>
      <c r="B71" s="5"/>
      <c r="C71" s="5"/>
      <c r="D71" s="5"/>
      <c r="E71" s="5"/>
      <c r="F71" s="3"/>
      <c r="G71" s="5"/>
      <c r="H71" s="5"/>
      <c r="I71" s="3"/>
      <c r="J71" s="3"/>
      <c r="K71" s="3"/>
      <c r="L71" s="3"/>
      <c r="M71" s="88"/>
      <c r="N71" s="88"/>
    </row>
    <row r="72" spans="1:14" x14ac:dyDescent="0.3">
      <c r="A72" s="5"/>
      <c r="B72" s="5"/>
      <c r="C72" s="5"/>
      <c r="D72" s="5"/>
      <c r="E72" s="5"/>
      <c r="F72" s="5"/>
      <c r="G72" s="5"/>
      <c r="H72" s="5"/>
      <c r="I72" s="3"/>
      <c r="J72" s="3"/>
      <c r="K72" s="3"/>
      <c r="L72" s="3"/>
      <c r="M72" s="88"/>
      <c r="N72" s="88"/>
    </row>
    <row r="73" spans="1:14" x14ac:dyDescent="0.3">
      <c r="A73" s="5"/>
      <c r="B73" s="5"/>
      <c r="C73" s="5"/>
      <c r="D73" s="5"/>
      <c r="E73" s="5"/>
      <c r="F73" s="5"/>
      <c r="G73" s="5"/>
      <c r="H73" s="5"/>
      <c r="I73" s="3"/>
      <c r="J73" s="3"/>
      <c r="K73" s="3"/>
      <c r="L73" s="3"/>
      <c r="M73" s="88"/>
      <c r="N73" s="88"/>
    </row>
    <row r="74" spans="1:14" x14ac:dyDescent="0.3">
      <c r="A74" s="5"/>
      <c r="B74" s="5"/>
      <c r="C74" s="5"/>
      <c r="D74" s="5"/>
      <c r="E74" s="5"/>
      <c r="F74" s="5"/>
      <c r="G74" s="5"/>
      <c r="H74" s="5"/>
      <c r="I74" s="3"/>
      <c r="J74" s="3"/>
      <c r="K74" s="3"/>
      <c r="L74" s="3"/>
      <c r="M74" s="88"/>
      <c r="N74" s="88"/>
    </row>
    <row r="75" spans="1:14" x14ac:dyDescent="0.3">
      <c r="A75" s="5"/>
      <c r="B75" s="5"/>
      <c r="C75" s="5"/>
      <c r="D75" s="5"/>
      <c r="E75" s="5"/>
      <c r="F75" s="5"/>
      <c r="G75" s="5"/>
      <c r="H75" s="5"/>
      <c r="I75" s="3"/>
      <c r="J75" s="3"/>
      <c r="K75" s="3"/>
      <c r="L75" s="3"/>
      <c r="M75" s="88"/>
      <c r="N75" s="88"/>
    </row>
    <row r="76" spans="1:14" x14ac:dyDescent="0.3">
      <c r="A76" s="5"/>
      <c r="B76" s="5"/>
      <c r="C76" s="5"/>
      <c r="D76" s="5"/>
      <c r="E76" s="5"/>
      <c r="F76" s="5"/>
      <c r="G76" s="5"/>
      <c r="H76" s="5"/>
      <c r="I76" s="3"/>
      <c r="J76" s="3"/>
      <c r="K76" s="3"/>
      <c r="L76" s="3"/>
      <c r="M76" s="88"/>
      <c r="N76" s="88"/>
    </row>
    <row r="77" spans="1:14" x14ac:dyDescent="0.3">
      <c r="A77" s="5"/>
      <c r="B77" s="5"/>
      <c r="C77" s="5"/>
      <c r="D77" s="5"/>
      <c r="E77" s="5"/>
      <c r="F77" s="5"/>
      <c r="G77" s="5"/>
      <c r="H77" s="5"/>
      <c r="I77" s="3"/>
      <c r="J77" s="3"/>
      <c r="K77" s="3"/>
      <c r="L77" s="3"/>
      <c r="M77" s="88"/>
      <c r="N77" s="88"/>
    </row>
    <row r="78" spans="1:14" x14ac:dyDescent="0.3">
      <c r="A78" s="1"/>
      <c r="B78" s="1"/>
      <c r="C78" s="1"/>
      <c r="D78" s="1"/>
      <c r="E78" s="1"/>
      <c r="F78" s="5"/>
      <c r="G78" s="5"/>
      <c r="H78" s="5"/>
      <c r="I78" s="3"/>
      <c r="J78" s="3"/>
      <c r="K78" s="3"/>
      <c r="L78" s="3"/>
      <c r="M78" s="88"/>
      <c r="N78" s="88"/>
    </row>
    <row r="79" spans="1:14" x14ac:dyDescent="0.3">
      <c r="F79" s="5"/>
      <c r="G79" s="5"/>
      <c r="H79" s="5"/>
      <c r="I79" s="5"/>
      <c r="J79" s="5"/>
      <c r="K79" s="5"/>
      <c r="L79" s="5"/>
      <c r="M79" s="88"/>
      <c r="N79" s="88"/>
    </row>
    <row r="80" spans="1:14" x14ac:dyDescent="0.3">
      <c r="A80" s="1"/>
      <c r="B80" s="1"/>
      <c r="C80" s="1"/>
      <c r="D80" s="1"/>
      <c r="E80" s="1"/>
      <c r="F80" s="5"/>
      <c r="G80" s="5"/>
      <c r="H80" s="5"/>
      <c r="I80" s="5"/>
      <c r="J80" s="5"/>
      <c r="K80" s="5"/>
      <c r="L80" s="5"/>
      <c r="M80" s="88"/>
      <c r="N80" s="88"/>
    </row>
    <row r="81" spans="1:14" x14ac:dyDescent="0.3">
      <c r="A81" s="5"/>
      <c r="B81" s="5"/>
      <c r="C81" s="5"/>
      <c r="D81" s="5"/>
      <c r="E81" s="5"/>
      <c r="F81" s="5"/>
      <c r="G81" s="5"/>
      <c r="H81" s="3"/>
      <c r="I81" s="3"/>
      <c r="J81" s="3"/>
      <c r="K81" s="3"/>
      <c r="L81" s="3"/>
      <c r="M81" s="5"/>
      <c r="N81" s="5"/>
    </row>
    <row r="82" spans="1:14" x14ac:dyDescent="0.3">
      <c r="A82" s="5"/>
      <c r="B82" s="5"/>
      <c r="C82" s="5"/>
      <c r="D82" s="5"/>
      <c r="E82" s="5"/>
      <c r="F82" s="5"/>
      <c r="G82" s="5"/>
      <c r="H82" s="3"/>
      <c r="I82" s="3"/>
      <c r="J82" s="3"/>
      <c r="K82" s="3"/>
      <c r="L82" s="3"/>
      <c r="M82" s="5"/>
      <c r="N82" s="5"/>
    </row>
    <row r="83" spans="1:14" x14ac:dyDescent="0.3">
      <c r="A83" s="5"/>
      <c r="B83" s="5"/>
      <c r="C83" s="5"/>
      <c r="D83" s="5"/>
      <c r="E83" s="5"/>
      <c r="F83" s="5"/>
      <c r="G83" s="5"/>
      <c r="H83" s="3"/>
      <c r="I83" s="14"/>
      <c r="J83" s="14"/>
      <c r="K83" s="3"/>
      <c r="L83" s="3"/>
      <c r="M83" s="5"/>
      <c r="N83" s="5"/>
    </row>
    <row r="84" spans="1:14" x14ac:dyDescent="0.3">
      <c r="A84" s="1"/>
      <c r="B84" s="1"/>
      <c r="C84" s="1"/>
      <c r="D84" s="1"/>
      <c r="E84" s="1"/>
      <c r="F84" s="5"/>
      <c r="G84" s="5"/>
      <c r="H84" s="3"/>
      <c r="I84" s="3"/>
      <c r="J84" s="3"/>
      <c r="K84" s="3"/>
      <c r="L84" s="3"/>
      <c r="M84" s="5"/>
      <c r="N84" s="5"/>
    </row>
    <row r="85" spans="1:14" x14ac:dyDescent="0.3">
      <c r="H85" s="3"/>
      <c r="I85" s="3"/>
      <c r="J85" s="3"/>
      <c r="K85" s="3"/>
      <c r="L85" s="3"/>
    </row>
    <row r="86" spans="1:14" x14ac:dyDescent="0.3">
      <c r="A86" s="1"/>
      <c r="B86" s="1"/>
      <c r="C86" s="1"/>
      <c r="D86" s="1"/>
      <c r="E86" s="1"/>
      <c r="H86" s="3"/>
      <c r="I86" s="3"/>
      <c r="J86" s="3"/>
      <c r="K86" s="3"/>
      <c r="L86" s="3"/>
    </row>
  </sheetData>
  <mergeCells count="7">
    <mergeCell ref="B2:C2"/>
    <mergeCell ref="H4:L4"/>
    <mergeCell ref="D2:E2"/>
    <mergeCell ref="H1:M1"/>
    <mergeCell ref="F2:G2"/>
    <mergeCell ref="H2:J2"/>
    <mergeCell ref="K2:M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7977-5B26-41A6-AEA7-4EFEC54F5A89}">
  <sheetPr>
    <tabColor theme="7" tint="0.39997558519241921"/>
  </sheetPr>
  <dimension ref="A1:AI356"/>
  <sheetViews>
    <sheetView topLeftCell="B1" zoomScale="80" zoomScaleNormal="80" workbookViewId="0">
      <pane ySplit="3" topLeftCell="A4" activePane="bottomLeft" state="frozen"/>
      <selection pane="bottomLeft" activeCell="L8" sqref="L8"/>
    </sheetView>
  </sheetViews>
  <sheetFormatPr defaultRowHeight="14.4" x14ac:dyDescent="0.3"/>
  <cols>
    <col min="1" max="1" width="41.44140625" bestFit="1" customWidth="1"/>
    <col min="2" max="2" width="28.44140625" customWidth="1"/>
    <col min="3" max="3" width="25.88671875" customWidth="1"/>
    <col min="4" max="4" width="24.109375" customWidth="1"/>
    <col min="5" max="5" width="23.5546875" customWidth="1"/>
    <col min="6" max="6" width="17.44140625" bestFit="1" customWidth="1"/>
    <col min="7" max="7" width="15.33203125" bestFit="1" customWidth="1"/>
    <col min="8" max="8" width="16.33203125" bestFit="1" customWidth="1"/>
    <col min="9" max="10" width="18.6640625" bestFit="1" customWidth="1"/>
    <col min="12" max="12" width="18.6640625" bestFit="1" customWidth="1"/>
    <col min="13" max="13" width="14.6640625" bestFit="1" customWidth="1"/>
    <col min="14" max="14" width="10.5546875" bestFit="1" customWidth="1"/>
  </cols>
  <sheetData>
    <row r="1" spans="1:35" x14ac:dyDescent="0.3">
      <c r="H1" s="175" t="s">
        <v>11</v>
      </c>
      <c r="I1" s="175"/>
      <c r="J1" s="175"/>
      <c r="K1" s="175"/>
      <c r="L1" s="175"/>
      <c r="M1" s="175"/>
    </row>
    <row r="2" spans="1:35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 t="s">
        <v>1</v>
      </c>
      <c r="I2" s="174"/>
      <c r="J2" s="174"/>
      <c r="K2" s="174" t="s">
        <v>5</v>
      </c>
      <c r="L2" s="174"/>
      <c r="M2" s="174"/>
      <c r="N2" t="s">
        <v>670</v>
      </c>
    </row>
    <row r="3" spans="1:35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4</v>
      </c>
      <c r="K3" t="s">
        <v>2</v>
      </c>
      <c r="L3" t="s">
        <v>3</v>
      </c>
      <c r="M3" t="s">
        <v>4</v>
      </c>
      <c r="N3" t="s">
        <v>3</v>
      </c>
    </row>
    <row r="4" spans="1:35" x14ac:dyDescent="0.3">
      <c r="A4" s="22"/>
      <c r="B4" s="22"/>
      <c r="C4" s="22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3">
      <c r="A5" s="22" t="s">
        <v>419</v>
      </c>
      <c r="B5" s="23"/>
      <c r="C5" s="23"/>
      <c r="D5" s="72">
        <v>0</v>
      </c>
      <c r="E5" s="72">
        <v>0</v>
      </c>
      <c r="F5" s="72">
        <v>0</v>
      </c>
      <c r="G5" s="72"/>
      <c r="H5" s="75">
        <v>1200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3">
      <c r="A6" s="22" t="s">
        <v>395</v>
      </c>
      <c r="B6" s="72">
        <v>5273</v>
      </c>
      <c r="C6" s="23"/>
      <c r="D6" s="72"/>
      <c r="E6" s="72"/>
      <c r="F6" s="72"/>
      <c r="G6" s="72"/>
      <c r="H6" s="75"/>
      <c r="I6" s="72"/>
      <c r="J6" s="72"/>
      <c r="K6" s="72"/>
      <c r="L6" s="72"/>
      <c r="M6" s="72"/>
      <c r="N6" s="72"/>
      <c r="O6" s="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3">
      <c r="A7" s="22" t="s">
        <v>655</v>
      </c>
      <c r="B7" s="72">
        <v>404</v>
      </c>
      <c r="C7" s="23"/>
      <c r="D7" s="72"/>
      <c r="E7" s="72"/>
      <c r="F7" s="72"/>
      <c r="G7" s="72"/>
      <c r="H7" s="75"/>
      <c r="I7" s="72"/>
      <c r="J7" s="72"/>
      <c r="K7" s="72"/>
      <c r="L7" s="72"/>
      <c r="M7" s="72"/>
      <c r="N7" s="72"/>
      <c r="O7" s="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3">
      <c r="A8" s="22" t="s">
        <v>48</v>
      </c>
      <c r="B8" s="72">
        <v>0</v>
      </c>
      <c r="C8" s="23"/>
      <c r="D8" s="72">
        <v>0</v>
      </c>
      <c r="E8" s="72">
        <v>0</v>
      </c>
      <c r="F8" s="72">
        <v>0</v>
      </c>
      <c r="G8" s="72"/>
      <c r="H8" s="75">
        <v>674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3">
      <c r="A9" s="22" t="s">
        <v>49</v>
      </c>
      <c r="B9" s="72">
        <v>0</v>
      </c>
      <c r="C9" s="23"/>
      <c r="D9" s="72">
        <v>0</v>
      </c>
      <c r="E9" s="72">
        <v>0</v>
      </c>
      <c r="F9" s="72">
        <v>0</v>
      </c>
      <c r="G9" s="72"/>
      <c r="H9" s="75">
        <v>6858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3">
      <c r="A10" s="22" t="s">
        <v>420</v>
      </c>
      <c r="B10" s="72">
        <v>0</v>
      </c>
      <c r="C10" s="23"/>
      <c r="D10" s="72">
        <v>0</v>
      </c>
      <c r="E10" s="72">
        <v>0</v>
      </c>
      <c r="F10" s="72">
        <v>0</v>
      </c>
      <c r="G10" s="72"/>
      <c r="H10" s="75">
        <v>34780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3">
      <c r="A11" s="22" t="s">
        <v>421</v>
      </c>
      <c r="B11" s="72">
        <v>0</v>
      </c>
      <c r="C11" s="23"/>
      <c r="D11" s="72">
        <v>0</v>
      </c>
      <c r="E11" s="72">
        <v>0</v>
      </c>
      <c r="F11" s="75">
        <v>0</v>
      </c>
      <c r="G11" s="75"/>
      <c r="H11" s="75">
        <v>11110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x14ac:dyDescent="0.3">
      <c r="A12" s="22" t="s">
        <v>422</v>
      </c>
      <c r="B12" s="72">
        <v>0</v>
      </c>
      <c r="C12" s="23"/>
      <c r="D12" s="72">
        <v>0</v>
      </c>
      <c r="E12" s="72">
        <v>0</v>
      </c>
      <c r="F12" s="75">
        <v>0</v>
      </c>
      <c r="G12" s="75"/>
      <c r="H12" s="75"/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6.2" x14ac:dyDescent="0.45">
      <c r="A13" s="22" t="s">
        <v>423</v>
      </c>
      <c r="B13" s="73">
        <v>0</v>
      </c>
      <c r="C13" s="23"/>
      <c r="D13" s="73">
        <v>0</v>
      </c>
      <c r="E13" s="73">
        <v>0</v>
      </c>
      <c r="F13" s="79">
        <v>0</v>
      </c>
      <c r="G13" s="75"/>
      <c r="H13" s="79">
        <v>176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x14ac:dyDescent="0.3">
      <c r="A14" s="22" t="s">
        <v>52</v>
      </c>
      <c r="B14" s="72">
        <f>SUM(B6:B13)</f>
        <v>5677</v>
      </c>
      <c r="C14" s="23"/>
      <c r="D14" s="72">
        <v>0</v>
      </c>
      <c r="E14" s="72">
        <v>0</v>
      </c>
      <c r="F14" s="75">
        <v>0</v>
      </c>
      <c r="G14" s="75"/>
      <c r="H14" s="75">
        <f>SUM(H5:H13)</f>
        <v>54798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3">
      <c r="A15" s="22"/>
      <c r="B15" s="72"/>
      <c r="C15" s="23"/>
      <c r="D15" s="127"/>
      <c r="E15" s="127"/>
      <c r="F15" s="75"/>
      <c r="G15" s="75"/>
      <c r="H15" s="75"/>
      <c r="I15" s="75"/>
      <c r="J15" s="75"/>
      <c r="K15" s="75"/>
      <c r="L15" s="75"/>
      <c r="M15" s="75"/>
      <c r="N15" s="3"/>
      <c r="O15" s="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x14ac:dyDescent="0.3">
      <c r="A16" s="22" t="s">
        <v>424</v>
      </c>
      <c r="B16" s="72">
        <v>6886</v>
      </c>
      <c r="C16" s="23"/>
      <c r="D16" s="72">
        <v>7477</v>
      </c>
      <c r="E16" s="72">
        <v>10000</v>
      </c>
      <c r="F16" s="75">
        <v>7181</v>
      </c>
      <c r="G16" s="75">
        <v>10000</v>
      </c>
      <c r="H16" s="75">
        <v>7183</v>
      </c>
      <c r="I16" s="75">
        <v>10000</v>
      </c>
      <c r="J16" s="75">
        <v>10000</v>
      </c>
      <c r="K16" s="75"/>
      <c r="L16" s="75">
        <v>10000</v>
      </c>
      <c r="M16" s="75">
        <v>8000</v>
      </c>
      <c r="N16" s="75">
        <v>8000</v>
      </c>
      <c r="O16" s="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6.2" x14ac:dyDescent="0.45">
      <c r="A17" s="22" t="s">
        <v>286</v>
      </c>
      <c r="B17" s="73">
        <v>4229</v>
      </c>
      <c r="C17" s="23"/>
      <c r="D17" s="73">
        <v>5029</v>
      </c>
      <c r="E17" s="73">
        <v>2400</v>
      </c>
      <c r="F17" s="79">
        <v>1412</v>
      </c>
      <c r="G17" s="79">
        <v>2000</v>
      </c>
      <c r="H17" s="79">
        <v>1400</v>
      </c>
      <c r="I17" s="79">
        <v>2200</v>
      </c>
      <c r="J17" s="79">
        <v>2200</v>
      </c>
      <c r="K17" s="75"/>
      <c r="L17" s="79">
        <v>2200</v>
      </c>
      <c r="M17" s="79">
        <v>1700</v>
      </c>
      <c r="N17" s="79">
        <v>1700</v>
      </c>
      <c r="O17" s="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3">
      <c r="A18" s="26" t="s">
        <v>398</v>
      </c>
      <c r="B18" s="74">
        <f>SUM(B16:B17)</f>
        <v>11115</v>
      </c>
      <c r="C18" s="36"/>
      <c r="D18" s="98">
        <f>SUM(D16:D17)</f>
        <v>12506</v>
      </c>
      <c r="E18" s="74">
        <f>SUM(E16:E17)</f>
        <v>12400</v>
      </c>
      <c r="F18" s="81">
        <v>8593</v>
      </c>
      <c r="G18" s="81">
        <v>12200</v>
      </c>
      <c r="H18" s="81">
        <f>SUM(H16:H17)</f>
        <v>8583</v>
      </c>
      <c r="I18" s="81">
        <v>12200</v>
      </c>
      <c r="J18" s="81">
        <v>12200</v>
      </c>
      <c r="K18" s="75"/>
      <c r="L18" s="81">
        <v>12200</v>
      </c>
      <c r="M18" s="81">
        <v>9700</v>
      </c>
      <c r="N18" s="81">
        <v>9700</v>
      </c>
      <c r="O18" s="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3">
      <c r="A19" s="22"/>
      <c r="B19" s="72"/>
      <c r="C19" s="23"/>
      <c r="D19" s="127"/>
      <c r="E19" s="72"/>
      <c r="F19" s="75"/>
      <c r="G19" s="75"/>
      <c r="H19" s="75"/>
      <c r="I19" s="75"/>
      <c r="J19" s="75"/>
      <c r="K19" s="75"/>
      <c r="L19" s="75"/>
      <c r="M19" s="75"/>
      <c r="N19" s="75"/>
      <c r="O19" s="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3">
      <c r="A20" s="22" t="s">
        <v>271</v>
      </c>
      <c r="B20" s="72">
        <v>27938</v>
      </c>
      <c r="C20" s="23"/>
      <c r="D20" s="72">
        <v>37084</v>
      </c>
      <c r="E20" s="72">
        <v>51000</v>
      </c>
      <c r="F20" s="75">
        <v>45637</v>
      </c>
      <c r="G20" s="75">
        <v>51000</v>
      </c>
      <c r="H20" s="75">
        <v>49999</v>
      </c>
      <c r="I20" s="75">
        <v>51000</v>
      </c>
      <c r="J20" s="75">
        <v>51000</v>
      </c>
      <c r="K20" s="75"/>
      <c r="L20" s="75">
        <v>51000</v>
      </c>
      <c r="M20" s="75">
        <v>51000</v>
      </c>
      <c r="N20" s="75">
        <v>1000</v>
      </c>
      <c r="O20" s="3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3">
      <c r="A21" s="22" t="s">
        <v>337</v>
      </c>
      <c r="B21" s="72">
        <v>335000</v>
      </c>
      <c r="C21" s="23"/>
      <c r="D21" s="72">
        <v>374825</v>
      </c>
      <c r="E21" s="72">
        <v>375000</v>
      </c>
      <c r="F21" s="75">
        <v>360000</v>
      </c>
      <c r="G21" s="75">
        <v>375000</v>
      </c>
      <c r="H21" s="75">
        <v>375000</v>
      </c>
      <c r="I21" s="75">
        <v>375000</v>
      </c>
      <c r="J21" s="75">
        <v>375000</v>
      </c>
      <c r="K21" s="75"/>
      <c r="L21" s="75">
        <v>375000</v>
      </c>
      <c r="M21" s="75">
        <v>360000</v>
      </c>
      <c r="N21" s="75">
        <v>180000</v>
      </c>
      <c r="O21" s="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3">
      <c r="A22" s="22" t="s">
        <v>338</v>
      </c>
      <c r="B22" s="72">
        <v>6800</v>
      </c>
      <c r="C22" s="23"/>
      <c r="D22" s="72">
        <v>7712</v>
      </c>
      <c r="E22" s="72">
        <v>10000</v>
      </c>
      <c r="F22" s="75">
        <v>1000</v>
      </c>
      <c r="G22" s="75">
        <v>10000</v>
      </c>
      <c r="H22" s="75">
        <v>5700</v>
      </c>
      <c r="I22" s="75">
        <v>10000</v>
      </c>
      <c r="J22" s="75">
        <v>10000</v>
      </c>
      <c r="K22" s="75"/>
      <c r="L22" s="75">
        <v>10000</v>
      </c>
      <c r="M22" s="75">
        <v>7500</v>
      </c>
      <c r="N22" s="75">
        <v>7500</v>
      </c>
      <c r="O22" s="3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6.2" x14ac:dyDescent="0.45">
      <c r="A23" s="61" t="s">
        <v>425</v>
      </c>
      <c r="B23" s="138">
        <v>717520</v>
      </c>
      <c r="C23" s="148"/>
      <c r="D23" s="138">
        <v>720286</v>
      </c>
      <c r="E23" s="138">
        <v>831922</v>
      </c>
      <c r="F23" s="79">
        <v>614737</v>
      </c>
      <c r="G23" s="79">
        <v>751103</v>
      </c>
      <c r="H23" s="79">
        <v>691916</v>
      </c>
      <c r="I23" s="79">
        <v>737965</v>
      </c>
      <c r="J23" s="79">
        <v>734030</v>
      </c>
      <c r="K23" s="75"/>
      <c r="L23" s="79">
        <v>747847</v>
      </c>
      <c r="M23" s="79">
        <v>327924</v>
      </c>
      <c r="N23" s="79">
        <v>295420</v>
      </c>
      <c r="O23" s="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x14ac:dyDescent="0.3">
      <c r="A24" s="26" t="s">
        <v>426</v>
      </c>
      <c r="B24" s="74">
        <f>SUM(B20:B23)</f>
        <v>1087258</v>
      </c>
      <c r="C24" s="36"/>
      <c r="D24" s="74">
        <f>SUM(D20:D23)</f>
        <v>1139907</v>
      </c>
      <c r="E24" s="74">
        <f>SUM(E20:E23)</f>
        <v>1267922</v>
      </c>
      <c r="F24" s="81">
        <v>1021374</v>
      </c>
      <c r="G24" s="81">
        <f>SUM(G20:G23)</f>
        <v>1187103</v>
      </c>
      <c r="H24" s="81">
        <f>SUM(H20:H23)</f>
        <v>1122615</v>
      </c>
      <c r="I24" s="81">
        <v>1173965</v>
      </c>
      <c r="J24" s="81">
        <f>SUM(J20:J23)</f>
        <v>1170030</v>
      </c>
      <c r="K24" s="75"/>
      <c r="L24" s="81">
        <f>SUM(L20:L23)</f>
        <v>1183847</v>
      </c>
      <c r="M24" s="81">
        <f>SUM(M20:M23)</f>
        <v>746424</v>
      </c>
      <c r="N24" s="81">
        <f>SUM(N20:N23)</f>
        <v>483920</v>
      </c>
      <c r="O24" s="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x14ac:dyDescent="0.3">
      <c r="A25" s="22"/>
      <c r="B25" s="72"/>
      <c r="C25" s="23"/>
      <c r="D25" s="127"/>
      <c r="E25" s="72"/>
      <c r="F25" s="75"/>
      <c r="G25" s="75"/>
      <c r="H25" s="75"/>
      <c r="I25" s="75"/>
      <c r="J25" s="75"/>
      <c r="K25" s="75"/>
      <c r="L25" s="75"/>
      <c r="M25" s="3"/>
      <c r="N25" s="75"/>
      <c r="O25" s="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x14ac:dyDescent="0.3">
      <c r="A26" s="22" t="s">
        <v>70</v>
      </c>
      <c r="B26" s="72">
        <v>0</v>
      </c>
      <c r="C26" s="23"/>
      <c r="D26" s="72">
        <v>0</v>
      </c>
      <c r="E26" s="72">
        <v>0</v>
      </c>
      <c r="F26" s="75">
        <v>0</v>
      </c>
      <c r="G26" s="75">
        <v>0</v>
      </c>
      <c r="H26" s="75"/>
      <c r="I26" s="75">
        <v>1500</v>
      </c>
      <c r="J26" s="75">
        <v>1500</v>
      </c>
      <c r="K26" s="75"/>
      <c r="L26" s="75">
        <v>0</v>
      </c>
      <c r="M26" s="3">
        <v>0</v>
      </c>
      <c r="N26" s="75">
        <v>0</v>
      </c>
      <c r="O26" s="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6.2" x14ac:dyDescent="0.45">
      <c r="A27" s="22" t="s">
        <v>71</v>
      </c>
      <c r="B27" s="73">
        <v>79260</v>
      </c>
      <c r="C27" s="23"/>
      <c r="D27" s="73">
        <v>160000</v>
      </c>
      <c r="E27" s="73">
        <v>0</v>
      </c>
      <c r="F27" s="79">
        <v>47500</v>
      </c>
      <c r="G27" s="79">
        <v>0</v>
      </c>
      <c r="H27" s="79">
        <v>1360</v>
      </c>
      <c r="I27" s="79">
        <v>0</v>
      </c>
      <c r="J27" s="79">
        <v>1280</v>
      </c>
      <c r="K27" s="75"/>
      <c r="L27" s="79">
        <v>0</v>
      </c>
      <c r="M27" s="6">
        <v>0</v>
      </c>
      <c r="N27" s="79">
        <v>0</v>
      </c>
      <c r="O27" s="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x14ac:dyDescent="0.3">
      <c r="A28" s="22" t="s">
        <v>72</v>
      </c>
      <c r="B28" s="72">
        <v>79260</v>
      </c>
      <c r="C28" s="23"/>
      <c r="D28" s="76">
        <v>160000</v>
      </c>
      <c r="E28" s="72">
        <v>0</v>
      </c>
      <c r="F28" s="75">
        <v>47500</v>
      </c>
      <c r="G28" s="75">
        <v>0</v>
      </c>
      <c r="H28" s="75">
        <v>0</v>
      </c>
      <c r="I28" s="75">
        <v>1500</v>
      </c>
      <c r="J28" s="75">
        <v>2780</v>
      </c>
      <c r="K28" s="75"/>
      <c r="L28" s="75">
        <v>0</v>
      </c>
      <c r="M28" s="3">
        <v>0</v>
      </c>
      <c r="N28" s="75">
        <v>0</v>
      </c>
      <c r="O28" s="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6.2" x14ac:dyDescent="0.45">
      <c r="A29" s="22"/>
      <c r="B29" s="72"/>
      <c r="C29" s="23"/>
      <c r="D29" s="73"/>
      <c r="E29" s="72"/>
      <c r="F29" s="75"/>
      <c r="G29" s="75"/>
      <c r="H29" s="75"/>
      <c r="I29" s="75"/>
      <c r="J29" s="75"/>
      <c r="K29" s="75"/>
      <c r="L29" s="75"/>
      <c r="M29" s="3"/>
      <c r="N29" s="75"/>
      <c r="O29" s="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x14ac:dyDescent="0.3">
      <c r="A30" s="22" t="s">
        <v>427</v>
      </c>
      <c r="B30" s="74">
        <f>SUM(B28,B24,B18,B14)</f>
        <v>1183310</v>
      </c>
      <c r="C30" s="23"/>
      <c r="D30" s="98">
        <f>SUM(D28+D24+D18)</f>
        <v>1312413</v>
      </c>
      <c r="E30" s="74">
        <f>SUM(E28,E24,E18,E14)</f>
        <v>1280322</v>
      </c>
      <c r="F30" s="81">
        <v>1077467</v>
      </c>
      <c r="G30" s="81">
        <f>SUM(G28,G24,G18)</f>
        <v>1199303</v>
      </c>
      <c r="H30" s="81">
        <v>1187357</v>
      </c>
      <c r="I30" s="81">
        <v>1187665</v>
      </c>
      <c r="J30" s="81">
        <v>1185010</v>
      </c>
      <c r="K30" s="75"/>
      <c r="L30" s="81">
        <v>1196047</v>
      </c>
      <c r="M30" s="81">
        <v>756124</v>
      </c>
      <c r="N30" s="81">
        <v>493620</v>
      </c>
      <c r="O30" s="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x14ac:dyDescent="0.3">
      <c r="A31" s="22"/>
      <c r="B31" s="22"/>
      <c r="C31" s="22"/>
      <c r="D31" s="22"/>
      <c r="E31" s="22"/>
      <c r="F31" s="3"/>
      <c r="G31" s="3"/>
      <c r="H31" s="3"/>
      <c r="I31" s="3"/>
      <c r="J31" s="3"/>
      <c r="K31" s="3"/>
      <c r="L31" s="3"/>
      <c r="M31" s="3"/>
      <c r="N31" s="3"/>
      <c r="O31" s="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x14ac:dyDescent="0.3">
      <c r="A32" s="22"/>
      <c r="B32" s="22"/>
      <c r="C32" s="22"/>
      <c r="D32" s="22"/>
      <c r="E32" s="22"/>
      <c r="F32" s="3"/>
      <c r="G32" s="3"/>
      <c r="H32" s="3"/>
      <c r="I32" s="3"/>
      <c r="J32" s="3"/>
      <c r="K32" s="3"/>
      <c r="L32" s="3"/>
      <c r="M32" s="3"/>
      <c r="N32" s="3"/>
      <c r="O32" s="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x14ac:dyDescent="0.3">
      <c r="A33" s="22"/>
      <c r="B33" s="22"/>
      <c r="C33" s="22"/>
      <c r="D33" s="22"/>
      <c r="E33" s="22"/>
      <c r="F33" s="3"/>
      <c r="G33" s="3"/>
      <c r="H33" s="3"/>
      <c r="I33" s="3"/>
      <c r="J33" s="3"/>
      <c r="K33" s="3"/>
      <c r="L33" s="3"/>
      <c r="M33" s="3"/>
      <c r="N33" s="3"/>
      <c r="O33" s="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x14ac:dyDescent="0.3">
      <c r="A34" s="22"/>
      <c r="B34" s="22"/>
      <c r="C34" s="22"/>
      <c r="D34" s="22"/>
      <c r="E34" s="22"/>
      <c r="F34" s="23"/>
      <c r="G34" s="23"/>
      <c r="H34" s="3"/>
      <c r="I34" s="3"/>
      <c r="J34" s="3"/>
      <c r="K34" s="3"/>
      <c r="L34" s="3"/>
      <c r="M34" s="3"/>
      <c r="N34" s="3"/>
      <c r="O34" s="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x14ac:dyDescent="0.3">
      <c r="A35" s="22"/>
      <c r="B35" s="22"/>
      <c r="C35" s="22"/>
      <c r="D35" s="22"/>
      <c r="E35" s="22"/>
      <c r="F35" s="3"/>
      <c r="G35" s="3"/>
      <c r="H35" s="3"/>
      <c r="I35" s="3"/>
      <c r="J35" s="3"/>
      <c r="K35" s="3"/>
      <c r="L35" s="3"/>
      <c r="M35" s="3"/>
      <c r="N35" s="3"/>
      <c r="O35" s="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x14ac:dyDescent="0.3">
      <c r="A36" s="22"/>
      <c r="B36" s="22"/>
      <c r="C36" s="22"/>
      <c r="D36" s="22"/>
      <c r="E36" s="22"/>
      <c r="F36" s="3"/>
      <c r="G36" s="3"/>
      <c r="H36" s="3"/>
      <c r="I36" s="3"/>
      <c r="J36" s="3"/>
      <c r="K36" s="3"/>
      <c r="L36" s="3"/>
      <c r="M36" s="3"/>
      <c r="N36" s="3"/>
      <c r="O36" s="3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x14ac:dyDescent="0.3">
      <c r="A37" s="22"/>
      <c r="B37" s="22"/>
      <c r="C37" s="22"/>
      <c r="D37" s="22"/>
      <c r="E37" s="22"/>
      <c r="F37" s="3"/>
      <c r="G37" s="3"/>
      <c r="H37" s="3"/>
      <c r="I37" s="3"/>
      <c r="J37" s="3"/>
      <c r="K37" s="3"/>
      <c r="L37" s="3"/>
      <c r="M37" s="3"/>
      <c r="N37" s="3"/>
      <c r="O37" s="3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x14ac:dyDescent="0.3">
      <c r="A38" s="22"/>
      <c r="B38" s="22"/>
      <c r="C38" s="22"/>
      <c r="D38" s="22"/>
      <c r="E38" s="22"/>
      <c r="F38" s="3"/>
      <c r="G38" s="3"/>
      <c r="H38" s="3"/>
      <c r="I38" s="3"/>
      <c r="J38" s="3"/>
      <c r="K38" s="3"/>
      <c r="L38" s="3"/>
      <c r="M38" s="3"/>
      <c r="N38" s="3"/>
      <c r="O38" s="3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3">
      <c r="F39" s="22"/>
      <c r="G39" s="22"/>
      <c r="J39" s="3"/>
      <c r="K39" s="3"/>
      <c r="L39" s="3"/>
      <c r="M39" s="3"/>
      <c r="N39" s="3"/>
      <c r="O39" s="3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6.2" x14ac:dyDescent="0.45">
      <c r="F40" s="22"/>
      <c r="G40" s="22"/>
      <c r="J40" s="6"/>
      <c r="K40" s="3"/>
      <c r="L40" s="6"/>
      <c r="M40" s="3"/>
      <c r="N40" s="3"/>
      <c r="O40" s="3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6.2" customHeight="1" x14ac:dyDescent="0.3">
      <c r="F41" s="22"/>
      <c r="G41" s="22"/>
      <c r="J41" s="15"/>
      <c r="K41" s="3"/>
      <c r="L41" s="36"/>
      <c r="M41" s="23"/>
      <c r="N41" s="23"/>
      <c r="O41" s="3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6.2" customHeight="1" x14ac:dyDescent="0.3">
      <c r="F42" s="22"/>
      <c r="G42" s="22"/>
      <c r="H42" s="3"/>
      <c r="I42" s="3"/>
      <c r="J42" s="3"/>
      <c r="K42" s="3"/>
      <c r="L42" s="23"/>
      <c r="M42" s="23"/>
      <c r="N42" s="23"/>
      <c r="O42" s="3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6.2" customHeight="1" x14ac:dyDescent="0.45">
      <c r="F43" s="22"/>
      <c r="G43" s="22"/>
      <c r="H43" s="3"/>
      <c r="I43" s="6"/>
      <c r="J43" s="3"/>
      <c r="K43" s="3"/>
      <c r="L43" s="23"/>
      <c r="M43" s="23"/>
      <c r="N43" s="23"/>
      <c r="O43" s="3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6.2" customHeight="1" x14ac:dyDescent="0.45">
      <c r="F44" s="22"/>
      <c r="G44" s="22"/>
      <c r="H44" s="23"/>
      <c r="I44" s="15"/>
      <c r="J44" s="6"/>
      <c r="K44" s="3"/>
      <c r="L44" s="24"/>
      <c r="M44" s="23"/>
      <c r="N44" s="23"/>
      <c r="O44" s="3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6.2" customHeight="1" x14ac:dyDescent="0.3">
      <c r="F45" s="26"/>
      <c r="G45" s="26"/>
      <c r="H45" s="23"/>
      <c r="I45" s="15"/>
      <c r="J45" s="15"/>
      <c r="K45" s="3"/>
      <c r="L45" s="36"/>
      <c r="M45" s="23"/>
      <c r="N45" s="23"/>
      <c r="O45" s="3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6.2" customHeight="1" x14ac:dyDescent="0.3">
      <c r="F46" s="22"/>
      <c r="G46" s="22"/>
      <c r="H46" s="23"/>
      <c r="I46" s="3"/>
      <c r="J46" s="3"/>
      <c r="K46" s="3"/>
      <c r="L46" s="23"/>
      <c r="M46" s="23"/>
      <c r="N46" s="23"/>
      <c r="O46" s="3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3">
      <c r="F47" s="22"/>
      <c r="G47" s="22"/>
      <c r="H47" s="3"/>
      <c r="I47" s="3"/>
      <c r="J47" s="3"/>
      <c r="K47" s="3"/>
      <c r="L47" s="3"/>
      <c r="M47" s="3"/>
      <c r="N47" s="3"/>
      <c r="O47" s="3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3">
      <c r="A48" s="22"/>
      <c r="B48" s="22"/>
      <c r="C48" s="22"/>
      <c r="D48" s="22"/>
      <c r="E48" s="22"/>
      <c r="F48" s="23"/>
      <c r="G48" s="3"/>
      <c r="H48" s="3"/>
      <c r="I48" s="3"/>
      <c r="J48" s="3"/>
      <c r="K48" s="3"/>
      <c r="L48" s="3"/>
      <c r="M48" s="3"/>
      <c r="N48" s="3"/>
      <c r="O48" s="3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x14ac:dyDescent="0.3">
      <c r="A49" s="22"/>
      <c r="B49" s="22"/>
      <c r="C49" s="22"/>
      <c r="D49" s="22"/>
      <c r="E49" s="22"/>
      <c r="F49" s="23"/>
      <c r="G49" s="3"/>
      <c r="H49" s="3"/>
      <c r="I49" s="3"/>
      <c r="J49" s="3"/>
      <c r="K49" s="3"/>
      <c r="L49" s="3"/>
      <c r="M49" s="3"/>
      <c r="N49" s="3"/>
      <c r="O49" s="3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x14ac:dyDescent="0.3">
      <c r="A50" s="22"/>
      <c r="B50" s="22"/>
      <c r="C50" s="22"/>
      <c r="D50" s="22"/>
      <c r="E50" s="22"/>
      <c r="F50" s="23"/>
      <c r="G50" s="3"/>
      <c r="H50" s="3"/>
      <c r="I50" s="3"/>
      <c r="J50" s="3"/>
      <c r="K50" s="3"/>
      <c r="L50" s="3"/>
      <c r="M50" s="3"/>
      <c r="N50" s="3"/>
      <c r="O50" s="3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x14ac:dyDescent="0.3">
      <c r="A51" s="22"/>
      <c r="B51" s="22"/>
      <c r="C51" s="22"/>
      <c r="D51" s="22"/>
      <c r="E51" s="22"/>
      <c r="F51" s="23"/>
      <c r="G51" s="3"/>
      <c r="H51" s="3"/>
      <c r="I51" s="3"/>
      <c r="J51" s="3"/>
      <c r="K51" s="3"/>
      <c r="L51" s="3"/>
      <c r="M51" s="3"/>
      <c r="N51" s="3"/>
      <c r="O51" s="3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x14ac:dyDescent="0.3">
      <c r="A52" s="22"/>
      <c r="B52" s="22"/>
      <c r="C52" s="22"/>
      <c r="D52" s="22"/>
      <c r="E52" s="22"/>
      <c r="F52" s="23"/>
      <c r="G52" s="3"/>
      <c r="H52" s="3"/>
      <c r="I52" s="3"/>
      <c r="J52" s="3"/>
      <c r="K52" s="3"/>
      <c r="L52" s="3"/>
      <c r="M52" s="3"/>
      <c r="N52" s="3"/>
      <c r="O52" s="3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x14ac:dyDescent="0.3">
      <c r="A53" s="22"/>
      <c r="B53" s="22"/>
      <c r="C53" s="22"/>
      <c r="D53" s="22"/>
      <c r="E53" s="22"/>
      <c r="F53" s="23"/>
      <c r="G53" s="3"/>
      <c r="H53" s="3"/>
      <c r="I53" s="3"/>
      <c r="J53" s="3"/>
      <c r="K53" s="3"/>
      <c r="L53" s="3"/>
      <c r="M53" s="3"/>
      <c r="N53" s="3"/>
      <c r="O53" s="3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x14ac:dyDescent="0.3">
      <c r="A54" s="22"/>
      <c r="B54" s="22"/>
      <c r="C54" s="22"/>
      <c r="D54" s="22"/>
      <c r="E54" s="22"/>
      <c r="F54" s="2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x14ac:dyDescent="0.3">
      <c r="A55" s="22"/>
      <c r="B55" s="22"/>
      <c r="C55" s="22"/>
      <c r="D55" s="22"/>
      <c r="E55" s="22"/>
      <c r="F55" s="2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x14ac:dyDescent="0.3">
      <c r="A56" s="22"/>
      <c r="B56" s="22"/>
      <c r="C56" s="22"/>
      <c r="D56" s="22"/>
      <c r="E56" s="22"/>
      <c r="F56" s="23"/>
      <c r="G56" s="3"/>
      <c r="H56" s="3"/>
      <c r="I56" s="3"/>
      <c r="J56" s="3"/>
      <c r="K56" s="3"/>
      <c r="L56" s="3"/>
      <c r="M56" s="3"/>
      <c r="N56" s="3"/>
      <c r="O56" s="3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x14ac:dyDescent="0.3">
      <c r="A57" s="22"/>
      <c r="B57" s="22"/>
      <c r="C57" s="22"/>
      <c r="D57" s="22"/>
      <c r="E57" s="22"/>
      <c r="F57" s="23"/>
      <c r="G57" s="3"/>
      <c r="H57" s="3"/>
      <c r="I57" s="3"/>
      <c r="J57" s="3"/>
      <c r="K57" s="3"/>
      <c r="L57" s="3"/>
      <c r="M57" s="3"/>
      <c r="N57" s="3"/>
      <c r="O57" s="3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x14ac:dyDescent="0.3">
      <c r="A58" s="22"/>
      <c r="B58" s="22"/>
      <c r="C58" s="22"/>
      <c r="D58" s="22"/>
      <c r="E58" s="22"/>
      <c r="F58" s="3"/>
      <c r="G58" s="3"/>
      <c r="H58" s="3"/>
      <c r="I58" s="3"/>
      <c r="J58" s="3"/>
      <c r="K58" s="3"/>
      <c r="L58" s="3"/>
      <c r="M58" s="3"/>
      <c r="N58" s="3"/>
      <c r="O58" s="3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x14ac:dyDescent="0.3">
      <c r="A59" s="5"/>
      <c r="B59" s="5"/>
      <c r="C59" s="5"/>
      <c r="D59" s="5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x14ac:dyDescent="0.3">
      <c r="A60" s="22"/>
      <c r="B60" s="22"/>
      <c r="C60" s="22"/>
      <c r="D60" s="22"/>
      <c r="E60" s="22"/>
      <c r="F60" s="3"/>
      <c r="G60" s="3"/>
      <c r="H60" s="3"/>
      <c r="I60" s="3"/>
      <c r="J60" s="3"/>
      <c r="K60" s="3"/>
      <c r="L60" s="3"/>
      <c r="M60" s="3"/>
      <c r="N60" s="3"/>
      <c r="O60" s="3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x14ac:dyDescent="0.3">
      <c r="A61" s="22"/>
      <c r="B61" s="22"/>
      <c r="C61" s="22"/>
      <c r="D61" s="22"/>
      <c r="E61" s="22"/>
      <c r="F61" s="3"/>
      <c r="G61" s="3"/>
      <c r="H61" s="3"/>
      <c r="I61" s="3"/>
      <c r="J61" s="3"/>
      <c r="K61" s="3"/>
      <c r="L61" s="3"/>
      <c r="M61" s="3"/>
      <c r="N61" s="3"/>
      <c r="O61" s="3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x14ac:dyDescent="0.3">
      <c r="A62" s="22"/>
      <c r="B62" s="22"/>
      <c r="C62" s="22"/>
      <c r="D62" s="22"/>
      <c r="E62" s="22"/>
      <c r="F62" s="3"/>
      <c r="G62" s="3"/>
      <c r="H62" s="3"/>
      <c r="I62" s="3"/>
      <c r="J62" s="3"/>
      <c r="K62" s="3"/>
      <c r="L62" s="3"/>
      <c r="M62" s="3"/>
      <c r="N62" s="3"/>
      <c r="O62" s="3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x14ac:dyDescent="0.3">
      <c r="A63" s="22"/>
      <c r="B63" s="22"/>
      <c r="C63" s="22"/>
      <c r="D63" s="22"/>
      <c r="E63" s="22"/>
      <c r="F63" s="3"/>
      <c r="G63" s="3"/>
      <c r="H63" s="3"/>
      <c r="I63" s="3"/>
      <c r="J63" s="3"/>
      <c r="K63" s="3"/>
      <c r="L63" s="3"/>
      <c r="M63" s="3"/>
      <c r="N63" s="3"/>
      <c r="O63" s="3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6.2" x14ac:dyDescent="0.45">
      <c r="A64" s="22"/>
      <c r="B64" s="22"/>
      <c r="C64" s="22"/>
      <c r="D64" s="22"/>
      <c r="E64" s="22"/>
      <c r="F64" s="6"/>
      <c r="G64" s="3"/>
      <c r="H64" s="3"/>
      <c r="I64" s="6"/>
      <c r="J64" s="43"/>
      <c r="K64" s="3"/>
      <c r="L64" s="6"/>
      <c r="M64" s="3"/>
      <c r="N64" s="3"/>
      <c r="O64" s="3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x14ac:dyDescent="0.3">
      <c r="A65" s="26"/>
      <c r="B65" s="26"/>
      <c r="C65" s="26"/>
      <c r="D65" s="26"/>
      <c r="E65" s="26"/>
      <c r="F65" s="15"/>
      <c r="G65" s="3"/>
      <c r="H65" s="3"/>
      <c r="I65" s="15"/>
      <c r="J65" s="15"/>
      <c r="K65" s="3"/>
      <c r="L65" s="15"/>
      <c r="M65" s="3"/>
      <c r="N65" s="3"/>
      <c r="O65" s="3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x14ac:dyDescent="0.3">
      <c r="A66" s="26"/>
      <c r="B66" s="26"/>
      <c r="C66" s="26"/>
      <c r="D66" s="26"/>
      <c r="E66" s="26"/>
      <c r="F66" s="15"/>
      <c r="G66" s="15"/>
      <c r="H66" s="15"/>
      <c r="I66" s="15"/>
      <c r="J66" s="15"/>
      <c r="K66" s="15"/>
      <c r="L66" s="15"/>
      <c r="M66" s="3"/>
      <c r="N66" s="3"/>
      <c r="O66" s="3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x14ac:dyDescent="0.3">
      <c r="A67" s="5"/>
      <c r="B67" s="5"/>
      <c r="C67" s="5"/>
      <c r="D67" s="5"/>
      <c r="E67" s="5"/>
      <c r="F67" s="3"/>
      <c r="G67" s="3"/>
      <c r="H67" s="3"/>
      <c r="I67" s="3"/>
      <c r="J67" s="3"/>
      <c r="K67" s="3"/>
      <c r="L67" s="3"/>
      <c r="M67" s="3"/>
      <c r="N67" s="3"/>
      <c r="O67" s="3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x14ac:dyDescent="0.3">
      <c r="A68" s="22"/>
      <c r="B68" s="22"/>
      <c r="C68" s="22"/>
      <c r="D68" s="22"/>
      <c r="E68" s="22"/>
      <c r="F68" s="23"/>
      <c r="G68" s="23"/>
      <c r="H68" s="23"/>
      <c r="I68" s="23"/>
      <c r="J68" s="3"/>
      <c r="K68" s="23"/>
      <c r="L68" s="23"/>
      <c r="M68" s="23"/>
      <c r="N68" s="23"/>
      <c r="O68" s="3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x14ac:dyDescent="0.3">
      <c r="A69" s="22"/>
      <c r="B69" s="22"/>
      <c r="C69" s="22"/>
      <c r="D69" s="22"/>
      <c r="E69" s="22"/>
      <c r="F69" s="3"/>
      <c r="G69" s="3"/>
      <c r="H69" s="3"/>
      <c r="I69" s="3"/>
      <c r="J69" s="3"/>
      <c r="K69" s="3"/>
      <c r="L69" s="3"/>
      <c r="M69" s="3"/>
      <c r="N69" s="3"/>
      <c r="O69" s="3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x14ac:dyDescent="0.3">
      <c r="A70" s="5"/>
      <c r="B70" s="5"/>
      <c r="C70" s="5"/>
      <c r="D70" s="5"/>
      <c r="E70" s="5"/>
      <c r="F70" s="3"/>
      <c r="G70" s="3"/>
      <c r="H70" s="3"/>
      <c r="I70" s="3"/>
      <c r="J70" s="3"/>
      <c r="K70" s="3"/>
      <c r="L70" s="3"/>
      <c r="M70" s="3"/>
      <c r="N70" s="3"/>
      <c r="O70" s="3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x14ac:dyDescent="0.3">
      <c r="A71" s="5"/>
      <c r="B71" s="5"/>
      <c r="C71" s="5"/>
      <c r="D71" s="5"/>
      <c r="E71" s="5"/>
      <c r="F71" s="3"/>
      <c r="G71" s="3"/>
      <c r="H71" s="3"/>
      <c r="I71" s="3"/>
      <c r="J71" s="3"/>
      <c r="K71" s="3"/>
      <c r="L71" s="3"/>
      <c r="M71" s="3"/>
      <c r="N71" s="3"/>
      <c r="O71" s="3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x14ac:dyDescent="0.3">
      <c r="A72" s="22"/>
      <c r="B72" s="22"/>
      <c r="C72" s="22"/>
      <c r="D72" s="22"/>
      <c r="E72" s="22"/>
      <c r="F72" s="3"/>
      <c r="G72" s="3"/>
      <c r="H72" s="3"/>
      <c r="I72" s="3"/>
      <c r="J72" s="3"/>
      <c r="K72" s="3"/>
      <c r="L72" s="3"/>
      <c r="M72" s="3"/>
      <c r="N72" s="3"/>
      <c r="O72" s="3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x14ac:dyDescent="0.3">
      <c r="A73" s="22"/>
      <c r="B73" s="22"/>
      <c r="C73" s="22"/>
      <c r="D73" s="22"/>
      <c r="E73" s="22"/>
      <c r="F73" s="3"/>
      <c r="G73" s="3"/>
      <c r="H73" s="3"/>
      <c r="I73" s="3"/>
      <c r="J73" s="3"/>
      <c r="K73" s="3"/>
      <c r="L73" s="3"/>
      <c r="M73" s="3"/>
      <c r="N73" s="3"/>
      <c r="O73" s="3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x14ac:dyDescent="0.3">
      <c r="A74" s="22"/>
      <c r="B74" s="22"/>
      <c r="C74" s="22"/>
      <c r="D74" s="22"/>
      <c r="E74" s="22"/>
      <c r="F74" s="3"/>
      <c r="G74" s="3"/>
      <c r="H74" s="3"/>
      <c r="I74" s="3"/>
      <c r="J74" s="3"/>
      <c r="K74" s="3"/>
      <c r="L74" s="3"/>
      <c r="M74" s="3"/>
      <c r="N74" s="3"/>
      <c r="O74" s="3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5" customHeight="1" x14ac:dyDescent="0.3">
      <c r="A75" s="22"/>
      <c r="B75" s="22"/>
      <c r="C75" s="22"/>
      <c r="D75" s="22"/>
      <c r="E75" s="22"/>
      <c r="F75" s="3"/>
      <c r="G75" s="3"/>
      <c r="H75" s="3"/>
      <c r="I75" s="3"/>
      <c r="J75" s="3"/>
      <c r="K75" s="3"/>
      <c r="L75" s="3"/>
      <c r="M75" s="3"/>
      <c r="N75" s="3"/>
      <c r="O75" s="3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x14ac:dyDescent="0.3">
      <c r="A76" s="22"/>
      <c r="B76" s="22"/>
      <c r="C76" s="22"/>
      <c r="D76" s="22"/>
      <c r="E76" s="22"/>
      <c r="F76" s="3"/>
      <c r="G76" s="3"/>
      <c r="H76" s="3"/>
      <c r="I76" s="3"/>
      <c r="J76" s="3"/>
      <c r="K76" s="3"/>
      <c r="L76" s="3"/>
      <c r="M76" s="3"/>
      <c r="N76" s="3"/>
      <c r="O76" s="3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x14ac:dyDescent="0.3">
      <c r="A77" s="22"/>
      <c r="B77" s="22"/>
      <c r="C77" s="22"/>
      <c r="D77" s="22"/>
      <c r="E77" s="22"/>
      <c r="F77" s="3"/>
      <c r="G77" s="3"/>
      <c r="H77" s="3"/>
      <c r="I77" s="3"/>
      <c r="J77" s="3"/>
      <c r="K77" s="3"/>
      <c r="L77" s="3"/>
      <c r="M77" s="3"/>
      <c r="N77" s="3"/>
      <c r="O77" s="3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x14ac:dyDescent="0.3">
      <c r="A78" s="22"/>
      <c r="B78" s="22"/>
      <c r="C78" s="22"/>
      <c r="D78" s="22"/>
      <c r="E78" s="22"/>
      <c r="F78" s="3"/>
      <c r="G78" s="3"/>
      <c r="H78" s="3"/>
      <c r="I78" s="3"/>
      <c r="J78" s="3"/>
      <c r="K78" s="3"/>
      <c r="L78" s="3"/>
      <c r="M78" s="3"/>
      <c r="N78" s="3"/>
      <c r="O78" s="3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x14ac:dyDescent="0.3">
      <c r="A79" s="22"/>
      <c r="B79" s="22"/>
      <c r="C79" s="22"/>
      <c r="D79" s="22"/>
      <c r="E79" s="22"/>
      <c r="F79" s="3"/>
      <c r="G79" s="3"/>
      <c r="H79" s="3"/>
      <c r="I79" s="3"/>
      <c r="J79" s="3"/>
      <c r="K79" s="3"/>
      <c r="L79" s="3"/>
      <c r="M79" s="3"/>
      <c r="N79" s="3"/>
      <c r="O79" s="3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x14ac:dyDescent="0.3">
      <c r="A80" s="22"/>
      <c r="B80" s="22"/>
      <c r="C80" s="22"/>
      <c r="D80" s="22"/>
      <c r="E80" s="22"/>
      <c r="F80" s="3"/>
      <c r="G80" s="3"/>
      <c r="H80" s="3"/>
      <c r="I80" s="3"/>
      <c r="J80" s="3"/>
      <c r="K80" s="3"/>
      <c r="L80" s="3"/>
      <c r="M80" s="3"/>
      <c r="N80" s="3"/>
      <c r="O80" s="3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x14ac:dyDescent="0.3">
      <c r="A81" s="25"/>
      <c r="B81" s="25"/>
      <c r="C81" s="25"/>
      <c r="D81" s="25"/>
      <c r="E81" s="25"/>
      <c r="F81" s="3"/>
      <c r="G81" s="3"/>
      <c r="H81" s="3"/>
      <c r="I81" s="3"/>
      <c r="J81" s="3"/>
      <c r="K81" s="3"/>
      <c r="L81" s="3"/>
      <c r="M81" s="3"/>
      <c r="N81" s="3"/>
      <c r="O81" s="3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x14ac:dyDescent="0.3">
      <c r="A82" s="25"/>
      <c r="B82" s="25"/>
      <c r="C82" s="25"/>
      <c r="D82" s="25"/>
      <c r="E82" s="25"/>
      <c r="F82" s="3"/>
      <c r="G82" s="3"/>
      <c r="H82" s="3"/>
      <c r="I82" s="3"/>
      <c r="J82" s="3"/>
      <c r="K82" s="3"/>
      <c r="L82" s="3"/>
      <c r="M82" s="3"/>
      <c r="N82" s="3"/>
      <c r="O82" s="3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x14ac:dyDescent="0.3">
      <c r="A83" s="22"/>
      <c r="B83" s="22"/>
      <c r="C83" s="22"/>
      <c r="D83" s="22"/>
      <c r="E83" s="22"/>
      <c r="F83" s="3"/>
      <c r="G83" s="3"/>
      <c r="H83" s="3"/>
      <c r="I83" s="3"/>
      <c r="J83" s="3"/>
      <c r="K83" s="3"/>
      <c r="L83" s="3"/>
      <c r="M83" s="3"/>
      <c r="N83" s="3"/>
      <c r="O83" s="3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x14ac:dyDescent="0.3">
      <c r="A84" s="22"/>
      <c r="B84" s="22"/>
      <c r="C84" s="22"/>
      <c r="D84" s="22"/>
      <c r="E84" s="22"/>
      <c r="F84" s="3"/>
      <c r="G84" s="3"/>
      <c r="H84" s="3"/>
      <c r="I84" s="3"/>
      <c r="J84" s="3"/>
      <c r="K84" s="3"/>
      <c r="L84" s="3"/>
      <c r="M84" s="3"/>
      <c r="N84" s="3"/>
      <c r="O84" s="3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x14ac:dyDescent="0.3">
      <c r="A85" s="22"/>
      <c r="B85" s="22"/>
      <c r="C85" s="22"/>
      <c r="D85" s="22"/>
      <c r="E85" s="22"/>
      <c r="F85" s="3"/>
      <c r="G85" s="3"/>
      <c r="H85" s="3"/>
      <c r="I85" s="3"/>
      <c r="J85" s="3"/>
      <c r="K85" s="3"/>
      <c r="L85" s="3"/>
      <c r="M85" s="3"/>
      <c r="N85" s="3"/>
      <c r="O85" s="3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x14ac:dyDescent="0.3">
      <c r="A86" s="5"/>
      <c r="B86" s="5"/>
      <c r="C86" s="5"/>
      <c r="D86" s="5"/>
      <c r="E86" s="5"/>
      <c r="F86" s="3"/>
      <c r="G86" s="3"/>
      <c r="H86" s="3"/>
      <c r="I86" s="3"/>
      <c r="J86" s="3"/>
      <c r="K86" s="3"/>
      <c r="L86" s="3"/>
      <c r="M86" s="3"/>
      <c r="N86" s="3"/>
      <c r="O86" s="3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x14ac:dyDescent="0.3">
      <c r="A87" s="5"/>
      <c r="B87" s="5"/>
      <c r="C87" s="5"/>
      <c r="D87" s="5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x14ac:dyDescent="0.3">
      <c r="A88" s="5"/>
      <c r="B88" s="5"/>
      <c r="C88" s="5"/>
      <c r="D88" s="5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x14ac:dyDescent="0.3">
      <c r="A89" s="5"/>
      <c r="B89" s="5"/>
      <c r="C89" s="5"/>
      <c r="D89" s="5"/>
      <c r="E89" s="5"/>
      <c r="F89" s="3"/>
      <c r="G89" s="3"/>
      <c r="H89" s="3"/>
      <c r="I89" s="3"/>
      <c r="J89" s="3"/>
      <c r="K89" s="3"/>
      <c r="L89" s="3"/>
      <c r="M89" s="3"/>
      <c r="N89" s="3"/>
      <c r="O89" s="3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x14ac:dyDescent="0.3">
      <c r="A90" s="5"/>
      <c r="B90" s="5"/>
      <c r="C90" s="5"/>
      <c r="D90" s="5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x14ac:dyDescent="0.3">
      <c r="A91" s="5"/>
      <c r="B91" s="5"/>
      <c r="C91" s="5"/>
      <c r="D91" s="5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x14ac:dyDescent="0.3">
      <c r="A92" s="5"/>
      <c r="B92" s="5"/>
      <c r="C92" s="5"/>
      <c r="D92" s="5"/>
      <c r="E92" s="5"/>
      <c r="F92" s="3"/>
      <c r="G92" s="3"/>
      <c r="H92" s="3"/>
      <c r="I92" s="3"/>
      <c r="J92" s="3"/>
      <c r="K92" s="3"/>
      <c r="L92" s="3"/>
      <c r="M92" s="3"/>
      <c r="N92" s="3"/>
      <c r="O92" s="3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x14ac:dyDescent="0.3">
      <c r="A93" s="5"/>
      <c r="B93" s="5"/>
      <c r="C93" s="5"/>
      <c r="D93" s="5"/>
      <c r="E93" s="5"/>
      <c r="F93" s="3"/>
      <c r="G93" s="3"/>
      <c r="H93" s="3"/>
      <c r="I93" s="3"/>
      <c r="J93" s="3"/>
      <c r="K93" s="3"/>
      <c r="L93" s="3"/>
      <c r="M93" s="3"/>
      <c r="N93" s="3"/>
      <c r="O93" s="3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x14ac:dyDescent="0.3">
      <c r="A94" s="5"/>
      <c r="B94" s="5"/>
      <c r="C94" s="5"/>
      <c r="D94" s="5"/>
      <c r="E94" s="5"/>
      <c r="F94" s="3"/>
      <c r="G94" s="3"/>
      <c r="H94" s="3"/>
      <c r="I94" s="3"/>
      <c r="J94" s="3"/>
      <c r="K94" s="3"/>
      <c r="L94" s="3"/>
      <c r="M94" s="3"/>
      <c r="N94" s="3"/>
      <c r="O94" s="3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x14ac:dyDescent="0.3">
      <c r="A95" s="5"/>
      <c r="B95" s="5"/>
      <c r="C95" s="5"/>
      <c r="D95" s="5"/>
      <c r="E95" s="5"/>
      <c r="F95" s="3"/>
      <c r="G95" s="3"/>
      <c r="H95" s="3"/>
      <c r="I95" s="3"/>
      <c r="J95" s="3"/>
      <c r="K95" s="3"/>
      <c r="L95" s="3"/>
      <c r="M95" s="3"/>
      <c r="N95" s="3"/>
      <c r="O95" s="3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x14ac:dyDescent="0.3">
      <c r="A96" s="5"/>
      <c r="B96" s="5"/>
      <c r="C96" s="5"/>
      <c r="D96" s="5"/>
      <c r="E96" s="5"/>
      <c r="F96" s="3"/>
      <c r="G96" s="3"/>
      <c r="H96" s="3"/>
      <c r="I96" s="3"/>
      <c r="J96" s="3"/>
      <c r="K96" s="3"/>
      <c r="L96" s="3"/>
      <c r="M96" s="3"/>
      <c r="N96" s="3"/>
      <c r="O96" s="3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x14ac:dyDescent="0.3">
      <c r="A97" s="5"/>
      <c r="B97" s="5"/>
      <c r="C97" s="5"/>
      <c r="D97" s="5"/>
      <c r="E97" s="5"/>
      <c r="F97" s="3"/>
      <c r="G97" s="3"/>
      <c r="H97" s="3"/>
      <c r="I97" s="3"/>
      <c r="J97" s="3"/>
      <c r="K97" s="3"/>
      <c r="L97" s="3"/>
      <c r="M97" s="3"/>
      <c r="N97" s="3"/>
      <c r="O97" s="3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x14ac:dyDescent="0.3">
      <c r="A98" s="5"/>
      <c r="B98" s="5"/>
      <c r="C98" s="5"/>
      <c r="D98" s="5"/>
      <c r="E98" s="5"/>
      <c r="F98" s="3"/>
      <c r="G98" s="3"/>
      <c r="H98" s="3"/>
      <c r="I98" s="3"/>
      <c r="J98" s="3"/>
      <c r="K98" s="3"/>
      <c r="L98" s="3"/>
      <c r="M98" s="3"/>
      <c r="N98" s="3"/>
      <c r="O98" s="3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x14ac:dyDescent="0.3">
      <c r="A99" s="5"/>
      <c r="B99" s="5"/>
      <c r="C99" s="5"/>
      <c r="D99" s="5"/>
      <c r="E99" s="5"/>
      <c r="F99" s="3"/>
      <c r="G99" s="3"/>
      <c r="H99" s="3"/>
      <c r="I99" s="3"/>
      <c r="J99" s="3"/>
      <c r="K99" s="3"/>
      <c r="L99" s="3"/>
      <c r="M99" s="3"/>
      <c r="N99" s="3"/>
      <c r="O99" s="3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x14ac:dyDescent="0.3">
      <c r="A100" s="5"/>
      <c r="B100" s="5"/>
      <c r="C100" s="5"/>
      <c r="D100" s="5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x14ac:dyDescent="0.3">
      <c r="A101" s="5"/>
      <c r="B101" s="5"/>
      <c r="C101" s="5"/>
      <c r="D101" s="5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x14ac:dyDescent="0.3">
      <c r="A102" s="5"/>
      <c r="B102" s="5"/>
      <c r="C102" s="5"/>
      <c r="D102" s="5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x14ac:dyDescent="0.3">
      <c r="A103" s="5"/>
      <c r="B103" s="5"/>
      <c r="C103" s="5"/>
      <c r="D103" s="5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x14ac:dyDescent="0.3">
      <c r="A104" s="5"/>
      <c r="B104" s="5"/>
      <c r="C104" s="5"/>
      <c r="D104" s="5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x14ac:dyDescent="0.3">
      <c r="A105" s="5"/>
      <c r="B105" s="5"/>
      <c r="C105" s="5"/>
      <c r="D105" s="5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x14ac:dyDescent="0.3">
      <c r="A106" s="5"/>
      <c r="B106" s="5"/>
      <c r="C106" s="5"/>
      <c r="D106" s="5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x14ac:dyDescent="0.3">
      <c r="A107" s="5"/>
      <c r="B107" s="5"/>
      <c r="C107" s="5"/>
      <c r="D107" s="5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x14ac:dyDescent="0.3">
      <c r="A108" s="5"/>
      <c r="B108" s="5"/>
      <c r="C108" s="5"/>
      <c r="D108" s="5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x14ac:dyDescent="0.3">
      <c r="A109" s="5"/>
      <c r="B109" s="5"/>
      <c r="C109" s="5"/>
      <c r="D109" s="5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x14ac:dyDescent="0.3">
      <c r="A110" s="5"/>
      <c r="B110" s="5"/>
      <c r="C110" s="5"/>
      <c r="D110" s="5"/>
      <c r="E110" s="5"/>
      <c r="F110" s="3"/>
      <c r="G110" s="3"/>
      <c r="H110" s="3"/>
      <c r="I110" s="14"/>
      <c r="J110" s="14"/>
      <c r="K110" s="3"/>
      <c r="L110" s="3"/>
      <c r="M110" s="3"/>
      <c r="N110" s="3"/>
      <c r="O110" s="3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x14ac:dyDescent="0.3">
      <c r="A111" s="5"/>
      <c r="B111" s="5"/>
      <c r="C111" s="5"/>
      <c r="D111" s="5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x14ac:dyDescent="0.3">
      <c r="A112" s="5"/>
      <c r="B112" s="5"/>
      <c r="C112" s="5"/>
      <c r="D112" s="5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x14ac:dyDescent="0.3">
      <c r="A113" s="5"/>
      <c r="B113" s="5"/>
      <c r="C113" s="5"/>
      <c r="D113" s="5"/>
      <c r="E113" s="5"/>
      <c r="F113" s="41"/>
      <c r="G113" s="3"/>
      <c r="H113" s="3"/>
      <c r="I113" s="41"/>
      <c r="J113" s="41"/>
      <c r="K113" s="3"/>
      <c r="L113" s="41"/>
      <c r="M113" s="3"/>
      <c r="N113" s="3"/>
      <c r="O113" s="3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x14ac:dyDescent="0.3">
      <c r="A114" s="5"/>
      <c r="B114" s="5"/>
      <c r="C114" s="5"/>
      <c r="D114" s="5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x14ac:dyDescent="0.3">
      <c r="A115" s="5"/>
      <c r="B115" s="5"/>
      <c r="C115" s="5"/>
      <c r="D115" s="5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x14ac:dyDescent="0.3">
      <c r="A116" s="5"/>
      <c r="B116" s="5"/>
      <c r="C116" s="5"/>
      <c r="D116" s="5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x14ac:dyDescent="0.3">
      <c r="A117" s="5"/>
      <c r="B117" s="5"/>
      <c r="C117" s="5"/>
      <c r="D117" s="5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x14ac:dyDescent="0.3">
      <c r="A118" s="5"/>
      <c r="B118" s="5"/>
      <c r="C118" s="5"/>
      <c r="D118" s="5"/>
      <c r="E118" s="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x14ac:dyDescent="0.3">
      <c r="A119" s="5"/>
      <c r="B119" s="5"/>
      <c r="C119" s="5"/>
      <c r="D119" s="5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x14ac:dyDescent="0.3">
      <c r="A120" s="5"/>
      <c r="B120" s="5"/>
      <c r="C120" s="5"/>
      <c r="D120" s="5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1:35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1:35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1:35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1:35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1:35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1:35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1:35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1:35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1:35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1:35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1:35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1:35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1:35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1:35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1:35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1:35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1:35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1:35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1:35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1:35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1:35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1:35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1:35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1:35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1:35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1:35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1:35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1:35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1:35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1:35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1:35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1:35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1:35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1:35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1:35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1:35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1:35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1:35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1:35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1:35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1:35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1:35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1:35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1:35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1:35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1:35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1:35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1:35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1:35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1:35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1:35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1:35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1:35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1:35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1:35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1:35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1:35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1:35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1:35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1:35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1:35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1:35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1:35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1:35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1:35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1:35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1:35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1:35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1:35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1:35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1:35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1:35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1:35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1:35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1:35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1:35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1:35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1:35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</sheetData>
  <mergeCells count="6">
    <mergeCell ref="B2:C2"/>
    <mergeCell ref="H1:M1"/>
    <mergeCell ref="F2:G2"/>
    <mergeCell ref="H2:J2"/>
    <mergeCell ref="K2:M2"/>
    <mergeCell ref="D2:E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9748B-A169-46F1-B805-2F52FEE4BE16}">
  <sheetPr>
    <tabColor theme="7" tint="0.39997558519241921"/>
  </sheetPr>
  <dimension ref="E1:E7"/>
  <sheetViews>
    <sheetView workbookViewId="0">
      <selection activeCell="E1" sqref="E1:E7"/>
    </sheetView>
  </sheetViews>
  <sheetFormatPr defaultRowHeight="14.4" x14ac:dyDescent="0.3"/>
  <sheetData>
    <row r="1" spans="5:5" x14ac:dyDescent="0.3">
      <c r="E1" t="s">
        <v>313</v>
      </c>
    </row>
    <row r="3" spans="5:5" x14ac:dyDescent="0.3">
      <c r="E3" t="s">
        <v>314</v>
      </c>
    </row>
    <row r="4" spans="5:5" x14ac:dyDescent="0.3">
      <c r="E4" t="s">
        <v>315</v>
      </c>
    </row>
    <row r="5" spans="5:5" x14ac:dyDescent="0.3">
      <c r="E5" t="s">
        <v>316</v>
      </c>
    </row>
    <row r="6" spans="5:5" x14ac:dyDescent="0.3">
      <c r="E6" t="s">
        <v>317</v>
      </c>
    </row>
    <row r="7" spans="5:5" x14ac:dyDescent="0.3">
      <c r="E7" t="s">
        <v>318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53B75-880D-4C4C-B56A-EC1D75BD0DB4}">
  <sheetPr>
    <tabColor theme="7" tint="0.39997558519241921"/>
  </sheetPr>
  <dimension ref="A1:AI372"/>
  <sheetViews>
    <sheetView zoomScale="80" zoomScaleNormal="80" workbookViewId="0">
      <pane ySplit="3" topLeftCell="A64" activePane="bottomLeft" state="frozen"/>
      <selection pane="bottomLeft" activeCell="L86" sqref="L86"/>
    </sheetView>
  </sheetViews>
  <sheetFormatPr defaultRowHeight="14.4" x14ac:dyDescent="0.3"/>
  <cols>
    <col min="1" max="1" width="30" customWidth="1"/>
    <col min="2" max="2" width="19" customWidth="1"/>
    <col min="3" max="3" width="20.6640625" customWidth="1"/>
    <col min="4" max="4" width="21.6640625" customWidth="1"/>
    <col min="5" max="5" width="23.33203125" customWidth="1"/>
    <col min="6" max="6" width="17.44140625" bestFit="1" customWidth="1"/>
    <col min="7" max="7" width="15.33203125" bestFit="1" customWidth="1"/>
    <col min="8" max="8" width="16.33203125" bestFit="1" customWidth="1"/>
    <col min="9" max="10" width="18.6640625" bestFit="1" customWidth="1"/>
    <col min="11" max="11" width="11.5546875" bestFit="1" customWidth="1"/>
    <col min="12" max="12" width="18.6640625" bestFit="1" customWidth="1"/>
    <col min="13" max="13" width="15" bestFit="1" customWidth="1"/>
    <col min="14" max="14" width="14.33203125" bestFit="1" customWidth="1"/>
  </cols>
  <sheetData>
    <row r="1" spans="1:35" x14ac:dyDescent="0.3">
      <c r="H1" s="175" t="s">
        <v>677</v>
      </c>
      <c r="I1" s="175"/>
      <c r="J1" s="175"/>
      <c r="K1" s="175"/>
      <c r="L1" s="175"/>
      <c r="M1" s="175"/>
    </row>
    <row r="2" spans="1:35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 t="s">
        <v>1</v>
      </c>
      <c r="I2" s="174"/>
      <c r="J2" s="174"/>
      <c r="K2" s="174" t="s">
        <v>5</v>
      </c>
      <c r="L2" s="174"/>
      <c r="M2" s="174"/>
      <c r="N2" t="s">
        <v>670</v>
      </c>
    </row>
    <row r="3" spans="1:35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4</v>
      </c>
      <c r="K3" t="s">
        <v>2</v>
      </c>
      <c r="L3" t="s">
        <v>3</v>
      </c>
      <c r="M3" t="s">
        <v>4</v>
      </c>
      <c r="N3" t="s">
        <v>3</v>
      </c>
    </row>
    <row r="4" spans="1:35" x14ac:dyDescent="0.3">
      <c r="A4" s="26" t="s">
        <v>124</v>
      </c>
      <c r="B4" s="26"/>
      <c r="C4" s="26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3">
      <c r="A5" s="22" t="s">
        <v>395</v>
      </c>
      <c r="B5" s="23">
        <v>2930</v>
      </c>
      <c r="C5" s="23"/>
      <c r="D5" s="23">
        <v>0</v>
      </c>
      <c r="E5" s="72">
        <v>0</v>
      </c>
      <c r="F5" s="23">
        <v>0</v>
      </c>
      <c r="G5" s="23">
        <v>0</v>
      </c>
      <c r="H5" s="23"/>
      <c r="I5" s="23">
        <v>0</v>
      </c>
      <c r="J5" s="23">
        <v>0</v>
      </c>
      <c r="K5" s="23"/>
      <c r="L5" s="23">
        <v>0</v>
      </c>
      <c r="M5" s="23">
        <v>0</v>
      </c>
      <c r="N5" s="23"/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3">
      <c r="A6" s="22" t="s">
        <v>419</v>
      </c>
      <c r="B6" s="23">
        <v>4800</v>
      </c>
      <c r="C6" s="23"/>
      <c r="D6" s="72">
        <v>4800</v>
      </c>
      <c r="E6" s="72">
        <v>4800</v>
      </c>
      <c r="F6" s="75">
        <v>4800</v>
      </c>
      <c r="G6" s="72">
        <v>4920</v>
      </c>
      <c r="H6" s="75">
        <v>4800</v>
      </c>
      <c r="I6" s="72">
        <v>4800</v>
      </c>
      <c r="J6" s="72">
        <v>4800</v>
      </c>
      <c r="K6" s="72">
        <v>4800</v>
      </c>
      <c r="L6" s="75">
        <v>4800</v>
      </c>
      <c r="M6" s="75">
        <v>4800</v>
      </c>
      <c r="N6" s="72">
        <v>4800</v>
      </c>
      <c r="O6" s="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3">
      <c r="A7" s="22" t="s">
        <v>47</v>
      </c>
      <c r="B7" s="23">
        <v>0</v>
      </c>
      <c r="C7" s="23"/>
      <c r="D7" s="72">
        <v>185</v>
      </c>
      <c r="E7" s="72">
        <v>140</v>
      </c>
      <c r="F7" s="75">
        <v>0</v>
      </c>
      <c r="G7" s="72">
        <v>140</v>
      </c>
      <c r="H7" s="75">
        <v>0</v>
      </c>
      <c r="I7" s="72">
        <v>95</v>
      </c>
      <c r="J7" s="72">
        <v>95</v>
      </c>
      <c r="K7" s="72">
        <v>0</v>
      </c>
      <c r="L7" s="75">
        <v>95</v>
      </c>
      <c r="M7" s="75">
        <v>95</v>
      </c>
      <c r="N7" s="72">
        <v>45</v>
      </c>
      <c r="O7" s="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3">
      <c r="A8" s="22" t="s">
        <v>48</v>
      </c>
      <c r="B8" s="23">
        <v>0</v>
      </c>
      <c r="C8" s="23"/>
      <c r="D8" s="72">
        <v>43</v>
      </c>
      <c r="E8" s="72">
        <v>35</v>
      </c>
      <c r="F8" s="75">
        <v>0</v>
      </c>
      <c r="G8" s="72">
        <v>35</v>
      </c>
      <c r="H8" s="75">
        <v>0</v>
      </c>
      <c r="I8" s="72">
        <v>25</v>
      </c>
      <c r="J8" s="72">
        <v>25</v>
      </c>
      <c r="K8" s="72">
        <v>0</v>
      </c>
      <c r="L8" s="75">
        <v>25</v>
      </c>
      <c r="M8" s="75">
        <v>25</v>
      </c>
      <c r="N8" s="72">
        <v>11</v>
      </c>
      <c r="O8" s="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3">
      <c r="A9" s="22" t="s">
        <v>49</v>
      </c>
      <c r="B9" s="23">
        <v>0</v>
      </c>
      <c r="C9" s="23"/>
      <c r="D9" s="72">
        <v>439</v>
      </c>
      <c r="E9" s="72">
        <v>325</v>
      </c>
      <c r="F9" s="75">
        <v>0</v>
      </c>
      <c r="G9" s="72">
        <v>325</v>
      </c>
      <c r="H9" s="75">
        <v>0</v>
      </c>
      <c r="I9" s="72">
        <v>275</v>
      </c>
      <c r="J9" s="72">
        <v>275</v>
      </c>
      <c r="K9" s="72">
        <v>0</v>
      </c>
      <c r="L9" s="75">
        <v>275</v>
      </c>
      <c r="M9" s="75">
        <v>275</v>
      </c>
      <c r="N9" s="72">
        <v>115</v>
      </c>
      <c r="O9" s="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3">
      <c r="A10" s="22" t="s">
        <v>484</v>
      </c>
      <c r="B10" s="23">
        <v>1240</v>
      </c>
      <c r="C10" s="23"/>
      <c r="D10" s="72">
        <v>773</v>
      </c>
      <c r="E10" s="72">
        <v>4000</v>
      </c>
      <c r="F10" s="75">
        <v>946</v>
      </c>
      <c r="G10" s="75">
        <v>900</v>
      </c>
      <c r="H10" s="75">
        <v>0</v>
      </c>
      <c r="I10" s="75">
        <v>900</v>
      </c>
      <c r="J10" s="75">
        <v>0</v>
      </c>
      <c r="K10" s="75">
        <v>0</v>
      </c>
      <c r="L10" s="75">
        <v>0</v>
      </c>
      <c r="M10" s="75">
        <v>1250</v>
      </c>
      <c r="N10" s="75">
        <v>1500</v>
      </c>
      <c r="O10" s="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3">
      <c r="A11" s="22" t="s">
        <v>485</v>
      </c>
      <c r="B11" s="23">
        <v>0</v>
      </c>
      <c r="C11" s="23"/>
      <c r="D11" s="72">
        <v>0</v>
      </c>
      <c r="E11" s="72">
        <v>1500</v>
      </c>
      <c r="F11" s="75">
        <v>0</v>
      </c>
      <c r="G11" s="75">
        <v>1369</v>
      </c>
      <c r="H11" s="75">
        <v>0</v>
      </c>
      <c r="I11" s="75">
        <v>1000</v>
      </c>
      <c r="J11" s="75">
        <v>1000</v>
      </c>
      <c r="K11" s="75">
        <v>0</v>
      </c>
      <c r="L11" s="75">
        <v>1000</v>
      </c>
      <c r="M11" s="75">
        <v>1000</v>
      </c>
      <c r="N11" s="75">
        <v>500</v>
      </c>
      <c r="O11" s="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x14ac:dyDescent="0.3">
      <c r="A12" s="22" t="s">
        <v>486</v>
      </c>
      <c r="B12" s="23">
        <v>0</v>
      </c>
      <c r="C12" s="23"/>
      <c r="D12" s="72">
        <v>0</v>
      </c>
      <c r="E12" s="72">
        <v>750</v>
      </c>
      <c r="F12" s="75">
        <v>0</v>
      </c>
      <c r="G12" s="75">
        <v>750</v>
      </c>
      <c r="H12" s="75">
        <v>0</v>
      </c>
      <c r="I12" s="75">
        <v>500</v>
      </c>
      <c r="J12" s="75">
        <v>500</v>
      </c>
      <c r="K12" s="75">
        <v>0</v>
      </c>
      <c r="L12" s="75">
        <v>500</v>
      </c>
      <c r="M12" s="75">
        <v>500</v>
      </c>
      <c r="N12" s="75">
        <v>250</v>
      </c>
      <c r="O12" s="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6.2" x14ac:dyDescent="0.45">
      <c r="A13" s="22" t="s">
        <v>422</v>
      </c>
      <c r="B13" s="24">
        <v>0</v>
      </c>
      <c r="C13" s="23"/>
      <c r="D13" s="91">
        <v>0</v>
      </c>
      <c r="E13" s="73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x14ac:dyDescent="0.3">
      <c r="A14" s="22" t="s">
        <v>52</v>
      </c>
      <c r="B14" s="23">
        <f>SUM(B5:B13)</f>
        <v>8970</v>
      </c>
      <c r="C14" s="23"/>
      <c r="D14" s="72">
        <v>6240</v>
      </c>
      <c r="E14" s="72">
        <f>SUM(E5:E13)</f>
        <v>11550</v>
      </c>
      <c r="F14" s="75">
        <v>5746</v>
      </c>
      <c r="G14" s="75">
        <f>SUM(G6:G13)</f>
        <v>8439</v>
      </c>
      <c r="H14" s="75">
        <v>4800</v>
      </c>
      <c r="I14" s="75">
        <v>7595</v>
      </c>
      <c r="J14" s="75">
        <v>6695</v>
      </c>
      <c r="K14" s="75">
        <v>4800</v>
      </c>
      <c r="L14" s="75">
        <v>7695</v>
      </c>
      <c r="M14" s="75">
        <v>7945</v>
      </c>
      <c r="N14" s="75">
        <f>SUM(N6:N13)</f>
        <v>7221</v>
      </c>
      <c r="O14" s="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3">
      <c r="A15" s="22"/>
      <c r="B15" s="23"/>
      <c r="C15" s="23"/>
      <c r="D15" s="127"/>
      <c r="E15" s="72"/>
      <c r="F15" s="75"/>
      <c r="G15" s="75"/>
      <c r="H15" s="75"/>
      <c r="I15" s="75"/>
      <c r="J15" s="75"/>
      <c r="K15" s="75"/>
      <c r="L15" s="75"/>
      <c r="M15" s="3"/>
      <c r="N15" s="3"/>
      <c r="O15" s="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x14ac:dyDescent="0.3">
      <c r="A16" s="22" t="s">
        <v>424</v>
      </c>
      <c r="B16" s="23"/>
      <c r="C16" s="23"/>
      <c r="D16" s="127"/>
      <c r="E16" s="72"/>
      <c r="F16" s="75"/>
      <c r="G16" s="75"/>
      <c r="H16" s="75"/>
      <c r="I16" s="75"/>
      <c r="J16" s="75"/>
      <c r="K16" s="75"/>
      <c r="L16" s="75"/>
      <c r="M16" s="3"/>
      <c r="N16" s="75">
        <v>1190</v>
      </c>
      <c r="O16" s="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6.2" x14ac:dyDescent="0.45">
      <c r="A17" s="22" t="s">
        <v>397</v>
      </c>
      <c r="B17" s="24">
        <v>230</v>
      </c>
      <c r="C17" s="23"/>
      <c r="D17" s="73">
        <v>0</v>
      </c>
      <c r="E17" s="73">
        <v>0</v>
      </c>
      <c r="F17" s="79">
        <v>0</v>
      </c>
      <c r="G17" s="79">
        <v>0</v>
      </c>
      <c r="H17" s="79">
        <v>240</v>
      </c>
      <c r="I17" s="79">
        <v>270</v>
      </c>
      <c r="J17" s="79">
        <v>240</v>
      </c>
      <c r="L17" s="79">
        <v>0</v>
      </c>
      <c r="M17" s="6">
        <v>0</v>
      </c>
      <c r="N17" s="79">
        <v>0</v>
      </c>
      <c r="O17" s="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3">
      <c r="A18" s="22" t="s">
        <v>55</v>
      </c>
      <c r="B18" s="23">
        <v>230</v>
      </c>
      <c r="C18" s="23"/>
      <c r="D18" s="72">
        <v>0</v>
      </c>
      <c r="E18" s="72">
        <v>0</v>
      </c>
      <c r="F18" s="75">
        <v>0</v>
      </c>
      <c r="G18" s="75">
        <v>0</v>
      </c>
      <c r="H18" s="75">
        <v>240</v>
      </c>
      <c r="I18" s="75">
        <v>270</v>
      </c>
      <c r="J18" s="75">
        <v>240</v>
      </c>
      <c r="L18" s="75">
        <v>0</v>
      </c>
      <c r="M18" s="3">
        <v>0</v>
      </c>
      <c r="N18" s="75">
        <v>1190</v>
      </c>
      <c r="O18" s="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3">
      <c r="A19" s="22"/>
      <c r="B19" s="23"/>
      <c r="C19" s="23"/>
      <c r="D19" s="127"/>
      <c r="E19" s="72"/>
      <c r="F19" s="75"/>
      <c r="G19" s="75"/>
      <c r="H19" s="75"/>
      <c r="I19" s="75"/>
      <c r="J19" s="75"/>
      <c r="L19" s="75"/>
      <c r="M19" s="3"/>
      <c r="N19" s="75"/>
      <c r="O19" s="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6.2" x14ac:dyDescent="0.45">
      <c r="A20" s="22" t="s">
        <v>487</v>
      </c>
      <c r="B20" s="24">
        <v>0</v>
      </c>
      <c r="C20" s="23"/>
      <c r="D20" s="91">
        <v>0</v>
      </c>
      <c r="E20" s="73">
        <v>0</v>
      </c>
      <c r="F20" s="79">
        <v>0</v>
      </c>
      <c r="G20" s="79">
        <v>0</v>
      </c>
      <c r="H20" s="129">
        <v>0</v>
      </c>
      <c r="I20" s="79">
        <v>0</v>
      </c>
      <c r="J20" s="79">
        <v>0</v>
      </c>
      <c r="L20" s="79">
        <v>0</v>
      </c>
      <c r="M20" s="79">
        <v>0</v>
      </c>
      <c r="N20" s="75">
        <v>0</v>
      </c>
      <c r="O20" s="3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3">
      <c r="A21" s="22" t="s">
        <v>488</v>
      </c>
      <c r="B21" s="23">
        <v>0</v>
      </c>
      <c r="C21" s="23"/>
      <c r="D21" s="72">
        <v>0</v>
      </c>
      <c r="E21" s="72">
        <v>0</v>
      </c>
      <c r="F21" s="75">
        <v>0</v>
      </c>
      <c r="G21" s="75">
        <v>0</v>
      </c>
      <c r="H21" s="84">
        <v>0</v>
      </c>
      <c r="I21" s="75">
        <v>0</v>
      </c>
      <c r="J21" s="75">
        <v>0</v>
      </c>
      <c r="L21" s="75">
        <v>0</v>
      </c>
      <c r="M21" s="3">
        <v>0</v>
      </c>
      <c r="N21" s="75">
        <v>0</v>
      </c>
      <c r="O21" s="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3">
      <c r="A22" s="22"/>
      <c r="B22" s="23"/>
      <c r="C22" s="23"/>
      <c r="D22" s="127"/>
      <c r="E22" s="72"/>
      <c r="F22" s="75"/>
      <c r="G22" s="75"/>
      <c r="H22" s="84"/>
      <c r="I22" s="84"/>
      <c r="J22" s="84"/>
      <c r="K22" s="84"/>
      <c r="L22" s="84"/>
      <c r="N22" s="84"/>
      <c r="O22" s="3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x14ac:dyDescent="0.3">
      <c r="A23" s="22" t="s">
        <v>489</v>
      </c>
      <c r="B23" s="23">
        <v>4247</v>
      </c>
      <c r="C23" s="23"/>
      <c r="D23" s="72">
        <v>4710</v>
      </c>
      <c r="E23" s="72">
        <v>5100</v>
      </c>
      <c r="F23" s="75">
        <v>5595</v>
      </c>
      <c r="G23" s="75">
        <v>5100</v>
      </c>
      <c r="H23" s="84">
        <v>7046</v>
      </c>
      <c r="I23" s="75">
        <v>7500</v>
      </c>
      <c r="J23" s="75">
        <v>7150</v>
      </c>
      <c r="K23" s="84"/>
      <c r="L23" s="75">
        <v>7500</v>
      </c>
      <c r="M23" s="75">
        <v>7110</v>
      </c>
      <c r="N23" s="75">
        <v>7500</v>
      </c>
      <c r="O23" s="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x14ac:dyDescent="0.3">
      <c r="A24" s="22" t="s">
        <v>266</v>
      </c>
      <c r="B24" s="72">
        <v>47667</v>
      </c>
      <c r="C24" s="23"/>
      <c r="D24" s="72">
        <v>42102</v>
      </c>
      <c r="E24" s="72">
        <v>52269</v>
      </c>
      <c r="F24" s="75">
        <v>43729</v>
      </c>
      <c r="G24" s="75">
        <v>52269</v>
      </c>
      <c r="H24" s="84">
        <v>45359</v>
      </c>
      <c r="I24" s="75">
        <v>50240</v>
      </c>
      <c r="J24" s="75">
        <v>49500</v>
      </c>
      <c r="K24" s="84"/>
      <c r="L24" s="75">
        <v>52000</v>
      </c>
      <c r="M24" s="75">
        <v>47000</v>
      </c>
      <c r="N24" s="75">
        <v>52000</v>
      </c>
      <c r="O24" s="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x14ac:dyDescent="0.3">
      <c r="A25" s="22" t="s">
        <v>490</v>
      </c>
      <c r="B25" s="72">
        <v>1449</v>
      </c>
      <c r="C25" s="23"/>
      <c r="D25" s="72">
        <v>1928</v>
      </c>
      <c r="E25" s="72">
        <v>1928</v>
      </c>
      <c r="F25" s="75">
        <v>1267</v>
      </c>
      <c r="G25" s="75">
        <v>1267</v>
      </c>
      <c r="H25" s="84">
        <v>1302</v>
      </c>
      <c r="I25" s="75">
        <v>1302</v>
      </c>
      <c r="J25" s="75">
        <v>1302</v>
      </c>
      <c r="K25" s="84"/>
      <c r="L25" s="75">
        <v>1108</v>
      </c>
      <c r="M25" s="75">
        <v>1108</v>
      </c>
      <c r="N25" s="75">
        <v>613</v>
      </c>
      <c r="O25" s="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x14ac:dyDescent="0.3">
      <c r="A26" s="22" t="s">
        <v>491</v>
      </c>
      <c r="B26" s="72">
        <v>4071</v>
      </c>
      <c r="C26" s="23"/>
      <c r="D26" s="72">
        <v>4203</v>
      </c>
      <c r="E26" s="72">
        <v>4203</v>
      </c>
      <c r="F26" s="75">
        <v>4196</v>
      </c>
      <c r="G26" s="75">
        <v>4196</v>
      </c>
      <c r="H26" s="75">
        <v>4293</v>
      </c>
      <c r="I26" s="75">
        <v>4293</v>
      </c>
      <c r="J26" s="75">
        <v>4293</v>
      </c>
      <c r="K26" s="75"/>
      <c r="L26" s="75">
        <v>4450</v>
      </c>
      <c r="M26" s="75">
        <v>4450</v>
      </c>
      <c r="N26" s="75">
        <v>2002</v>
      </c>
      <c r="O26" s="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x14ac:dyDescent="0.3">
      <c r="A27" s="22" t="s">
        <v>492</v>
      </c>
      <c r="B27" s="72">
        <v>48560</v>
      </c>
      <c r="C27" s="23"/>
      <c r="D27" s="72">
        <v>53241</v>
      </c>
      <c r="E27" s="72">
        <v>37032</v>
      </c>
      <c r="F27" s="75">
        <v>54505</v>
      </c>
      <c r="G27" s="75">
        <v>55000</v>
      </c>
      <c r="H27" s="75">
        <v>56208</v>
      </c>
      <c r="I27" s="75">
        <v>60000</v>
      </c>
      <c r="J27" s="75">
        <v>60000</v>
      </c>
      <c r="K27" s="75"/>
      <c r="L27" s="75">
        <v>60000</v>
      </c>
      <c r="M27" s="75">
        <v>60000</v>
      </c>
      <c r="N27" s="75">
        <v>60000</v>
      </c>
      <c r="O27" s="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6.2" x14ac:dyDescent="0.45">
      <c r="A28" s="22" t="s">
        <v>425</v>
      </c>
      <c r="B28" s="72">
        <v>0</v>
      </c>
      <c r="C28" s="23"/>
      <c r="D28" s="91">
        <v>97261</v>
      </c>
      <c r="E28" s="73">
        <v>97261</v>
      </c>
      <c r="F28" s="79">
        <v>99206</v>
      </c>
      <c r="G28" s="79">
        <v>99206</v>
      </c>
      <c r="H28" s="79">
        <v>101686</v>
      </c>
      <c r="I28" s="79">
        <v>101686</v>
      </c>
      <c r="J28" s="79">
        <v>101686</v>
      </c>
      <c r="K28" s="79"/>
      <c r="L28" s="79">
        <v>104228</v>
      </c>
      <c r="M28" s="79">
        <v>104228</v>
      </c>
      <c r="N28" s="79">
        <v>106834</v>
      </c>
      <c r="O28" s="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6.2" x14ac:dyDescent="0.45">
      <c r="A29" s="22" t="s">
        <v>274</v>
      </c>
      <c r="B29" s="73">
        <v>95354</v>
      </c>
      <c r="C29" s="23"/>
      <c r="D29" s="72">
        <f t="shared" ref="D29:I29" si="0">SUM(D23:D28)</f>
        <v>203445</v>
      </c>
      <c r="E29" s="72">
        <f t="shared" si="0"/>
        <v>197793</v>
      </c>
      <c r="F29" s="75">
        <f t="shared" si="0"/>
        <v>208498</v>
      </c>
      <c r="G29" s="75">
        <f t="shared" si="0"/>
        <v>217038</v>
      </c>
      <c r="H29" s="75">
        <f t="shared" si="0"/>
        <v>215894</v>
      </c>
      <c r="I29" s="75">
        <f t="shared" si="0"/>
        <v>225021</v>
      </c>
      <c r="J29" s="75">
        <v>223931</v>
      </c>
      <c r="K29" s="75"/>
      <c r="L29" s="75">
        <v>229286</v>
      </c>
      <c r="M29" s="75">
        <f>SUM(M23:M28)</f>
        <v>223896</v>
      </c>
      <c r="N29" s="75">
        <f>SUM(N23:N28)</f>
        <v>228949</v>
      </c>
      <c r="O29" s="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x14ac:dyDescent="0.3">
      <c r="A30" s="26" t="s">
        <v>493</v>
      </c>
      <c r="B30" s="74">
        <f>SUM(B23:B29)</f>
        <v>201348</v>
      </c>
      <c r="C30" s="36"/>
      <c r="D30" s="98">
        <f>SUM(D29,D21,D18,D14)</f>
        <v>209685</v>
      </c>
      <c r="E30" s="74">
        <f>SUM(E29,E14)</f>
        <v>209343</v>
      </c>
      <c r="F30" s="81">
        <v>214244</v>
      </c>
      <c r="G30" s="81">
        <v>225477</v>
      </c>
      <c r="H30" s="75">
        <f>SUM(H29,H14)</f>
        <v>220694</v>
      </c>
      <c r="I30" s="81">
        <v>232886</v>
      </c>
      <c r="J30" s="81">
        <v>230866</v>
      </c>
      <c r="K30" s="75"/>
      <c r="L30" s="81">
        <v>236981</v>
      </c>
      <c r="M30" s="81">
        <v>231841</v>
      </c>
      <c r="N30" s="81">
        <v>237360</v>
      </c>
      <c r="O30" s="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x14ac:dyDescent="0.3">
      <c r="A31" s="22"/>
      <c r="B31" s="23"/>
      <c r="C31" s="23"/>
      <c r="D31" s="127"/>
      <c r="E31" s="72"/>
      <c r="F31" s="75"/>
      <c r="G31" s="75"/>
      <c r="H31" s="75"/>
      <c r="I31" s="75"/>
      <c r="J31" s="75"/>
      <c r="K31" s="75"/>
      <c r="L31" s="75"/>
      <c r="M31" s="3"/>
      <c r="N31" s="3"/>
      <c r="O31" s="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x14ac:dyDescent="0.3">
      <c r="A32" s="22"/>
      <c r="B32" s="23"/>
      <c r="C32" s="23"/>
      <c r="D32" s="127"/>
      <c r="E32" s="72"/>
      <c r="F32" s="75"/>
      <c r="G32" s="75"/>
      <c r="H32" s="75"/>
      <c r="I32" s="75"/>
      <c r="J32" s="75"/>
      <c r="K32" s="75"/>
      <c r="L32" s="75"/>
      <c r="M32" s="3"/>
      <c r="N32" s="3"/>
      <c r="O32" s="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x14ac:dyDescent="0.3">
      <c r="A33" s="22" t="s">
        <v>494</v>
      </c>
      <c r="B33" s="23"/>
      <c r="C33" s="23"/>
      <c r="D33" s="127"/>
      <c r="E33" s="72"/>
      <c r="F33" s="75"/>
      <c r="G33" s="75"/>
      <c r="H33" s="75"/>
      <c r="I33" s="75"/>
      <c r="J33" s="75"/>
      <c r="K33" s="75"/>
      <c r="L33" s="75"/>
      <c r="M33" s="3"/>
      <c r="N33" s="3"/>
      <c r="O33" s="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x14ac:dyDescent="0.3">
      <c r="A34" s="22" t="s">
        <v>428</v>
      </c>
      <c r="B34" s="72">
        <v>575499</v>
      </c>
      <c r="C34" s="23"/>
      <c r="D34" s="72">
        <v>610824</v>
      </c>
      <c r="E34" s="72">
        <v>607784</v>
      </c>
      <c r="F34" s="75">
        <v>634473</v>
      </c>
      <c r="G34" s="75">
        <v>639178</v>
      </c>
      <c r="H34" s="75">
        <v>644394</v>
      </c>
      <c r="I34" s="75">
        <v>662811</v>
      </c>
      <c r="J34" s="75">
        <v>645811</v>
      </c>
      <c r="L34" s="75">
        <v>665670</v>
      </c>
      <c r="M34" s="75">
        <v>664570</v>
      </c>
      <c r="N34" s="154">
        <v>675288</v>
      </c>
      <c r="O34" s="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x14ac:dyDescent="0.3">
      <c r="A35" s="22" t="s">
        <v>429</v>
      </c>
      <c r="B35" s="72">
        <v>-2291</v>
      </c>
      <c r="C35" s="23"/>
      <c r="D35" s="72"/>
      <c r="E35" s="72">
        <v>0</v>
      </c>
      <c r="F35" s="75"/>
      <c r="G35" s="75"/>
      <c r="H35" s="75">
        <v>0</v>
      </c>
      <c r="I35" s="75"/>
      <c r="J35" s="75"/>
      <c r="L35" s="75"/>
      <c r="M35" s="75">
        <v>9289</v>
      </c>
      <c r="N35" s="154">
        <v>0</v>
      </c>
      <c r="O35" s="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x14ac:dyDescent="0.3">
      <c r="A36" s="22" t="s">
        <v>431</v>
      </c>
      <c r="B36" s="72">
        <v>36979</v>
      </c>
      <c r="C36" s="23"/>
      <c r="D36" s="72">
        <v>13916</v>
      </c>
      <c r="E36" s="72">
        <v>38000</v>
      </c>
      <c r="F36" s="75">
        <v>45623</v>
      </c>
      <c r="G36" s="75">
        <v>38000</v>
      </c>
      <c r="H36" s="75">
        <v>32784</v>
      </c>
      <c r="I36" s="75">
        <v>32000</v>
      </c>
      <c r="J36" s="75">
        <v>32000</v>
      </c>
      <c r="L36" s="75">
        <v>35833</v>
      </c>
      <c r="M36" s="75">
        <v>35000</v>
      </c>
      <c r="N36" s="154">
        <v>36000</v>
      </c>
      <c r="O36" s="3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x14ac:dyDescent="0.3">
      <c r="A37" s="22" t="s">
        <v>432</v>
      </c>
      <c r="B37" s="72">
        <v>101086</v>
      </c>
      <c r="C37" s="23"/>
      <c r="D37" s="72">
        <v>117183</v>
      </c>
      <c r="E37" s="72">
        <v>99726</v>
      </c>
      <c r="F37" s="75">
        <v>111399</v>
      </c>
      <c r="G37" s="75">
        <v>99825</v>
      </c>
      <c r="H37" s="75">
        <v>101931</v>
      </c>
      <c r="I37" s="75">
        <v>121778</v>
      </c>
      <c r="J37" s="75">
        <v>121778</v>
      </c>
      <c r="L37" s="75">
        <v>118948</v>
      </c>
      <c r="M37" s="75">
        <v>105000</v>
      </c>
      <c r="N37" s="154">
        <v>109239</v>
      </c>
      <c r="O37" s="3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x14ac:dyDescent="0.3">
      <c r="A38" s="22" t="s">
        <v>433</v>
      </c>
      <c r="B38" s="72">
        <v>144000</v>
      </c>
      <c r="C38" s="23"/>
      <c r="D38" s="72">
        <v>173700</v>
      </c>
      <c r="E38" s="72">
        <v>173700</v>
      </c>
      <c r="F38" s="75">
        <v>173700</v>
      </c>
      <c r="G38" s="75">
        <v>173700</v>
      </c>
      <c r="H38" s="75">
        <v>173700</v>
      </c>
      <c r="I38" s="75">
        <v>173700</v>
      </c>
      <c r="J38" s="75">
        <v>173700</v>
      </c>
      <c r="L38" s="75">
        <v>170100</v>
      </c>
      <c r="M38" s="75">
        <v>170100</v>
      </c>
      <c r="N38" s="154">
        <v>170100</v>
      </c>
      <c r="O38" s="3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3">
      <c r="A39" s="22" t="s">
        <v>495</v>
      </c>
      <c r="B39" s="72">
        <v>969</v>
      </c>
      <c r="C39" s="23"/>
      <c r="D39" s="72">
        <v>1029</v>
      </c>
      <c r="E39" s="72">
        <v>1226</v>
      </c>
      <c r="F39" s="75">
        <v>1220</v>
      </c>
      <c r="G39" s="75">
        <v>1281</v>
      </c>
      <c r="H39" s="75">
        <v>1297</v>
      </c>
      <c r="I39" s="75">
        <v>1598</v>
      </c>
      <c r="J39" s="75">
        <v>1298</v>
      </c>
      <c r="L39" s="75">
        <v>1600</v>
      </c>
      <c r="M39" s="75">
        <v>1328</v>
      </c>
      <c r="N39" s="154">
        <v>1600</v>
      </c>
      <c r="O39" s="3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3">
      <c r="A40" s="22" t="s">
        <v>47</v>
      </c>
      <c r="B40" s="72">
        <v>40007</v>
      </c>
      <c r="C40" s="23"/>
      <c r="D40" s="72">
        <v>42858</v>
      </c>
      <c r="E40" s="72">
        <v>44730</v>
      </c>
      <c r="F40" s="75">
        <v>43585</v>
      </c>
      <c r="G40" s="75">
        <v>46720</v>
      </c>
      <c r="H40" s="75">
        <v>44049</v>
      </c>
      <c r="I40" s="75">
        <v>49567</v>
      </c>
      <c r="J40" s="75">
        <v>45175</v>
      </c>
      <c r="L40" s="75">
        <v>49601</v>
      </c>
      <c r="M40" s="75">
        <v>47438</v>
      </c>
      <c r="N40" s="154">
        <v>49628</v>
      </c>
      <c r="O40" s="3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3">
      <c r="A41" s="22" t="s">
        <v>435</v>
      </c>
      <c r="B41" s="72">
        <v>9356</v>
      </c>
      <c r="C41" s="23"/>
      <c r="D41" s="72">
        <v>10023</v>
      </c>
      <c r="E41" s="72">
        <v>10461</v>
      </c>
      <c r="F41" s="75">
        <v>10193</v>
      </c>
      <c r="G41" s="75">
        <v>10926</v>
      </c>
      <c r="H41" s="75">
        <v>10302</v>
      </c>
      <c r="I41" s="75">
        <v>11592</v>
      </c>
      <c r="J41" s="75">
        <v>10557</v>
      </c>
      <c r="L41" s="75">
        <v>11600</v>
      </c>
      <c r="M41" s="75">
        <v>11086</v>
      </c>
      <c r="N41" s="154">
        <v>11606</v>
      </c>
      <c r="O41" s="3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3">
      <c r="A42" s="22" t="s">
        <v>49</v>
      </c>
      <c r="B42" s="72">
        <v>92745</v>
      </c>
      <c r="C42" s="23"/>
      <c r="D42" s="72">
        <v>105958</v>
      </c>
      <c r="E42" s="72">
        <v>102953</v>
      </c>
      <c r="F42" s="75">
        <v>112086</v>
      </c>
      <c r="G42" s="75">
        <v>111149</v>
      </c>
      <c r="H42" s="75">
        <v>112279</v>
      </c>
      <c r="I42" s="75">
        <v>117921</v>
      </c>
      <c r="J42" s="75">
        <v>113213</v>
      </c>
      <c r="L42" s="75">
        <v>119204</v>
      </c>
      <c r="M42" s="75">
        <v>118460</v>
      </c>
      <c r="N42" s="154">
        <v>119669</v>
      </c>
      <c r="O42" s="3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x14ac:dyDescent="0.3">
      <c r="A43" s="22" t="s">
        <v>436</v>
      </c>
      <c r="B43" s="72">
        <v>9598</v>
      </c>
      <c r="C43" s="23"/>
      <c r="D43" s="72">
        <v>10290</v>
      </c>
      <c r="E43" s="72">
        <v>10200</v>
      </c>
      <c r="F43" s="75">
        <v>10598</v>
      </c>
      <c r="G43" s="75">
        <v>10800</v>
      </c>
      <c r="H43" s="75">
        <v>11126</v>
      </c>
      <c r="I43" s="75">
        <v>11126</v>
      </c>
      <c r="J43" s="75">
        <v>11126</v>
      </c>
      <c r="L43" s="75">
        <v>11654</v>
      </c>
      <c r="M43" s="75">
        <v>11654</v>
      </c>
      <c r="N43" s="154">
        <v>12182</v>
      </c>
      <c r="O43" s="3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x14ac:dyDescent="0.3">
      <c r="A44" s="22" t="s">
        <v>437</v>
      </c>
      <c r="B44" s="76">
        <v>8570</v>
      </c>
      <c r="C44" s="146"/>
      <c r="D44" s="76">
        <v>6077</v>
      </c>
      <c r="E44" s="76">
        <v>9560</v>
      </c>
      <c r="F44" s="80">
        <v>5734</v>
      </c>
      <c r="G44" s="80">
        <v>9600</v>
      </c>
      <c r="H44" s="80">
        <v>6388</v>
      </c>
      <c r="I44" s="80">
        <v>7025</v>
      </c>
      <c r="J44" s="80">
        <v>7025</v>
      </c>
      <c r="L44" s="80">
        <v>7525</v>
      </c>
      <c r="M44" s="80">
        <v>3322</v>
      </c>
      <c r="N44" s="154">
        <v>6450</v>
      </c>
      <c r="O44" s="3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6.2" x14ac:dyDescent="0.45">
      <c r="A45" s="22"/>
      <c r="B45" s="73">
        <v>0</v>
      </c>
      <c r="C45" s="23"/>
      <c r="D45" s="91">
        <v>0</v>
      </c>
      <c r="E45" s="73">
        <v>7328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L45" s="79">
        <v>0</v>
      </c>
      <c r="M45" s="79">
        <v>0</v>
      </c>
      <c r="N45" s="155">
        <v>0</v>
      </c>
      <c r="O45" s="3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x14ac:dyDescent="0.3">
      <c r="A46" s="26" t="s">
        <v>52</v>
      </c>
      <c r="B46" s="74">
        <f>SUM(B34:B45)</f>
        <v>1016518</v>
      </c>
      <c r="C46" s="36"/>
      <c r="D46" s="74">
        <f>SUM(D34:D45)</f>
        <v>1091858</v>
      </c>
      <c r="E46" s="74">
        <f>SUM(E34:E45)</f>
        <v>1105668</v>
      </c>
      <c r="F46" s="81">
        <v>1148611</v>
      </c>
      <c r="G46" s="81">
        <f>SUM(G34:G45)</f>
        <v>1141179</v>
      </c>
      <c r="H46" s="81">
        <f>SUM(H34:H44)</f>
        <v>1138250</v>
      </c>
      <c r="I46" s="81">
        <v>1189118</v>
      </c>
      <c r="J46" s="81">
        <v>1160886</v>
      </c>
      <c r="L46" s="81">
        <v>1191735</v>
      </c>
      <c r="M46" s="81">
        <v>1177247</v>
      </c>
      <c r="N46" s="156">
        <f>SUM(N34:N45)</f>
        <v>1191762</v>
      </c>
      <c r="O46" s="3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3">
      <c r="A47" s="22"/>
      <c r="B47" s="72"/>
      <c r="C47" s="23"/>
      <c r="D47" s="127"/>
      <c r="E47" s="72"/>
      <c r="F47" s="84"/>
      <c r="G47" s="75"/>
      <c r="H47" s="75"/>
      <c r="I47" s="75"/>
      <c r="J47" s="75"/>
      <c r="L47" s="75"/>
      <c r="M47" s="75"/>
      <c r="N47" s="154"/>
      <c r="O47" s="3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3">
      <c r="A48" s="22" t="s">
        <v>439</v>
      </c>
      <c r="B48" s="72">
        <v>941</v>
      </c>
      <c r="C48" s="23"/>
      <c r="D48" s="72">
        <v>1080</v>
      </c>
      <c r="E48" s="72">
        <v>1215</v>
      </c>
      <c r="F48" s="75">
        <v>923</v>
      </c>
      <c r="G48" s="75">
        <v>1275</v>
      </c>
      <c r="H48" s="75">
        <v>1218</v>
      </c>
      <c r="I48" s="75">
        <v>1275</v>
      </c>
      <c r="J48" s="75">
        <v>1275</v>
      </c>
      <c r="L48" s="75">
        <v>1275</v>
      </c>
      <c r="M48" s="75">
        <v>1225</v>
      </c>
      <c r="N48" s="154">
        <v>800</v>
      </c>
      <c r="O48" s="3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6.2" customHeight="1" x14ac:dyDescent="0.3">
      <c r="A49" s="22" t="s">
        <v>496</v>
      </c>
      <c r="B49" s="72">
        <v>200000</v>
      </c>
      <c r="C49" s="23"/>
      <c r="D49" s="72">
        <v>200000</v>
      </c>
      <c r="E49" s="72">
        <v>200000</v>
      </c>
      <c r="F49" s="75">
        <v>200000</v>
      </c>
      <c r="G49" s="75">
        <v>200000</v>
      </c>
      <c r="H49" s="72">
        <v>200000</v>
      </c>
      <c r="I49" s="72">
        <v>200000</v>
      </c>
      <c r="J49" s="72">
        <v>200000</v>
      </c>
      <c r="L49" s="75">
        <v>200000</v>
      </c>
      <c r="M49" s="75">
        <v>200000</v>
      </c>
      <c r="N49" s="153">
        <v>200000</v>
      </c>
      <c r="O49" s="3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6.2" customHeight="1" x14ac:dyDescent="0.45">
      <c r="A50" s="22" t="s">
        <v>474</v>
      </c>
      <c r="B50" s="73">
        <v>22564</v>
      </c>
      <c r="C50" s="23"/>
      <c r="D50" s="73">
        <v>16162</v>
      </c>
      <c r="E50" s="73">
        <v>43000</v>
      </c>
      <c r="F50" s="79">
        <v>42356</v>
      </c>
      <c r="G50" s="79">
        <v>35000</v>
      </c>
      <c r="H50" s="73">
        <v>36209</v>
      </c>
      <c r="I50" s="138">
        <v>35000</v>
      </c>
      <c r="J50" s="138">
        <v>35501</v>
      </c>
      <c r="L50" s="79">
        <v>21000</v>
      </c>
      <c r="M50" s="79">
        <v>21000</v>
      </c>
      <c r="N50" s="157">
        <v>24000</v>
      </c>
      <c r="O50" s="3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6.2" customHeight="1" x14ac:dyDescent="0.3">
      <c r="A51" s="26" t="s">
        <v>55</v>
      </c>
      <c r="B51" s="74">
        <f>SUM(B48:B50)</f>
        <v>223505</v>
      </c>
      <c r="C51" s="36"/>
      <c r="D51" s="74">
        <f>SUM(D48:D50)</f>
        <v>217242</v>
      </c>
      <c r="E51" s="74">
        <f>SUM(E48:E50)</f>
        <v>244215</v>
      </c>
      <c r="F51" s="81">
        <v>243279</v>
      </c>
      <c r="G51" s="81">
        <f>SUM(G48:G50)</f>
        <v>236275</v>
      </c>
      <c r="H51" s="74">
        <f>SUM(H48:H50)</f>
        <v>237427</v>
      </c>
      <c r="I51" s="74">
        <f>SUM(I48:I50)</f>
        <v>236275</v>
      </c>
      <c r="J51" s="74">
        <f>SUM(J48:J50)</f>
        <v>236776</v>
      </c>
      <c r="L51" s="81">
        <v>222275</v>
      </c>
      <c r="M51" s="81">
        <v>222225</v>
      </c>
      <c r="N51" s="152">
        <f>SUM(N48:N50)</f>
        <v>224800</v>
      </c>
      <c r="O51" s="3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6.2" customHeight="1" x14ac:dyDescent="0.3">
      <c r="A52" s="22" t="s">
        <v>438</v>
      </c>
      <c r="B52" s="72"/>
      <c r="C52" s="23"/>
      <c r="D52" s="72"/>
      <c r="E52" s="72"/>
      <c r="F52" s="84"/>
      <c r="G52" s="75"/>
      <c r="H52" s="72"/>
      <c r="I52" s="72"/>
      <c r="J52" s="72"/>
      <c r="K52" s="75"/>
      <c r="L52" s="84"/>
      <c r="M52" s="5"/>
      <c r="N52" s="153"/>
      <c r="O52" s="3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6.2" customHeight="1" x14ac:dyDescent="0.3">
      <c r="A53" s="22" t="s">
        <v>442</v>
      </c>
      <c r="B53" s="72">
        <v>67436</v>
      </c>
      <c r="C53" s="23"/>
      <c r="D53" s="72">
        <v>67245</v>
      </c>
      <c r="E53" s="72">
        <v>62250</v>
      </c>
      <c r="F53" s="75">
        <v>72322</v>
      </c>
      <c r="G53" s="75">
        <v>67250</v>
      </c>
      <c r="H53" s="72">
        <v>70721</v>
      </c>
      <c r="I53" s="72">
        <v>68800</v>
      </c>
      <c r="J53" s="72">
        <v>68800</v>
      </c>
      <c r="K53" s="75"/>
      <c r="L53" s="75">
        <v>72000</v>
      </c>
      <c r="M53" s="75">
        <v>72000</v>
      </c>
      <c r="N53" s="153">
        <v>75000</v>
      </c>
      <c r="O53" s="3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6.2" customHeight="1" x14ac:dyDescent="0.3">
      <c r="A54" s="22" t="s">
        <v>445</v>
      </c>
      <c r="B54" s="72">
        <v>24395</v>
      </c>
      <c r="C54" s="23"/>
      <c r="D54" s="72">
        <v>29864</v>
      </c>
      <c r="E54" s="72">
        <v>35000</v>
      </c>
      <c r="F54" s="75">
        <v>20577</v>
      </c>
      <c r="G54" s="75">
        <v>35000</v>
      </c>
      <c r="H54" s="72">
        <v>26451</v>
      </c>
      <c r="I54" s="72">
        <v>30000</v>
      </c>
      <c r="J54" s="72">
        <v>30000</v>
      </c>
      <c r="K54" s="75"/>
      <c r="L54" s="75">
        <v>30000</v>
      </c>
      <c r="M54" s="75">
        <v>30000</v>
      </c>
      <c r="N54" s="153">
        <v>30000</v>
      </c>
      <c r="O54" s="3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6.2" customHeight="1" x14ac:dyDescent="0.3">
      <c r="A55" s="22" t="s">
        <v>497</v>
      </c>
      <c r="B55" s="72">
        <v>9780</v>
      </c>
      <c r="C55" s="23"/>
      <c r="D55" s="76">
        <v>8199</v>
      </c>
      <c r="E55" s="72">
        <v>10000</v>
      </c>
      <c r="F55" s="75">
        <v>7180</v>
      </c>
      <c r="G55" s="75">
        <v>10000</v>
      </c>
      <c r="H55" s="75">
        <v>8392</v>
      </c>
      <c r="I55" s="75">
        <v>10000</v>
      </c>
      <c r="J55" s="75">
        <v>10000</v>
      </c>
      <c r="K55" s="75"/>
      <c r="L55" s="75">
        <v>10000</v>
      </c>
      <c r="M55" s="75">
        <v>10000</v>
      </c>
      <c r="N55" s="153">
        <v>10000</v>
      </c>
      <c r="O55" s="3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6.2" x14ac:dyDescent="0.45">
      <c r="A56" s="22" t="s">
        <v>498</v>
      </c>
      <c r="B56" s="73">
        <v>122881</v>
      </c>
      <c r="C56" s="23"/>
      <c r="D56" s="73">
        <v>117609</v>
      </c>
      <c r="E56" s="73">
        <v>132468</v>
      </c>
      <c r="F56" s="79">
        <v>121739</v>
      </c>
      <c r="G56" s="79">
        <v>134088</v>
      </c>
      <c r="H56" s="79">
        <v>129090</v>
      </c>
      <c r="I56" s="79">
        <v>130888</v>
      </c>
      <c r="J56" s="79">
        <v>130888</v>
      </c>
      <c r="K56" s="75"/>
      <c r="L56" s="79">
        <v>133888</v>
      </c>
      <c r="M56" s="79">
        <v>132000</v>
      </c>
      <c r="N56" s="155">
        <v>132888</v>
      </c>
      <c r="O56" s="3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x14ac:dyDescent="0.3">
      <c r="A57" s="26" t="s">
        <v>62</v>
      </c>
      <c r="B57" s="74">
        <f>SUM(B53:B56)</f>
        <v>224492</v>
      </c>
      <c r="C57" s="36"/>
      <c r="D57" s="74">
        <f t="shared" ref="D57:J57" si="1">SUM(D53:D56)</f>
        <v>222917</v>
      </c>
      <c r="E57" s="74">
        <f t="shared" si="1"/>
        <v>239718</v>
      </c>
      <c r="F57" s="88">
        <f t="shared" si="1"/>
        <v>221818</v>
      </c>
      <c r="G57" s="75">
        <f t="shared" si="1"/>
        <v>246338</v>
      </c>
      <c r="H57" s="75">
        <f t="shared" si="1"/>
        <v>234654</v>
      </c>
      <c r="I57" s="80">
        <f t="shared" si="1"/>
        <v>239688</v>
      </c>
      <c r="J57" s="80">
        <f t="shared" si="1"/>
        <v>239688</v>
      </c>
      <c r="K57" s="75"/>
      <c r="L57" s="80">
        <v>245888</v>
      </c>
      <c r="M57" s="88">
        <f>SUM(M53:M56)</f>
        <v>244000</v>
      </c>
      <c r="N57" s="154">
        <f>SUM(N53:N56)</f>
        <v>247888</v>
      </c>
      <c r="O57" s="3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x14ac:dyDescent="0.3">
      <c r="B58" s="75"/>
      <c r="C58" s="3"/>
      <c r="D58" s="75"/>
      <c r="E58" s="75"/>
      <c r="F58" s="84"/>
      <c r="G58" s="75"/>
      <c r="H58" s="84"/>
      <c r="I58" s="84"/>
      <c r="J58" s="84"/>
      <c r="K58" s="84"/>
      <c r="L58" s="84"/>
      <c r="M58" s="5"/>
      <c r="N58" s="154"/>
      <c r="O58" s="3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x14ac:dyDescent="0.3">
      <c r="A59" s="22" t="s">
        <v>499</v>
      </c>
      <c r="B59" s="72">
        <v>4956</v>
      </c>
      <c r="C59" s="23"/>
      <c r="D59" s="72">
        <v>5041</v>
      </c>
      <c r="E59" s="72">
        <v>5500</v>
      </c>
      <c r="F59" s="84">
        <v>5152</v>
      </c>
      <c r="G59" s="75">
        <v>5500</v>
      </c>
      <c r="H59" s="75">
        <v>5228</v>
      </c>
      <c r="I59" s="75">
        <v>5500</v>
      </c>
      <c r="J59" s="75">
        <v>5500</v>
      </c>
      <c r="K59" s="75"/>
      <c r="L59" s="75">
        <v>5500</v>
      </c>
      <c r="M59" s="88">
        <v>5500</v>
      </c>
      <c r="N59" s="154">
        <v>5500</v>
      </c>
      <c r="O59" s="3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x14ac:dyDescent="0.3">
      <c r="A60" s="22" t="s">
        <v>500</v>
      </c>
      <c r="B60" s="72">
        <v>634</v>
      </c>
      <c r="C60" s="23"/>
      <c r="D60" s="72">
        <v>674</v>
      </c>
      <c r="E60" s="72">
        <v>2100</v>
      </c>
      <c r="F60" s="84">
        <v>1002</v>
      </c>
      <c r="G60" s="75">
        <v>1100</v>
      </c>
      <c r="H60" s="75">
        <v>1068</v>
      </c>
      <c r="I60" s="75">
        <v>1100</v>
      </c>
      <c r="J60" s="75">
        <v>1100</v>
      </c>
      <c r="K60" s="75"/>
      <c r="L60" s="75">
        <v>1150</v>
      </c>
      <c r="M60" s="88">
        <v>1150</v>
      </c>
      <c r="N60" s="154">
        <v>1300</v>
      </c>
      <c r="O60" s="3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x14ac:dyDescent="0.3">
      <c r="A61" s="22" t="s">
        <v>501</v>
      </c>
      <c r="B61" s="72">
        <v>2000</v>
      </c>
      <c r="C61" s="23"/>
      <c r="D61" s="72">
        <v>3345</v>
      </c>
      <c r="E61" s="72">
        <v>9500</v>
      </c>
      <c r="F61" s="84">
        <v>2595</v>
      </c>
      <c r="G61" s="75">
        <v>9500</v>
      </c>
      <c r="H61" s="75">
        <v>2595</v>
      </c>
      <c r="I61" s="75">
        <v>6500</v>
      </c>
      <c r="J61" s="75">
        <v>4500</v>
      </c>
      <c r="K61" s="75"/>
      <c r="L61" s="75">
        <v>6500</v>
      </c>
      <c r="M61" s="88">
        <v>3905</v>
      </c>
      <c r="N61" s="154">
        <v>6500</v>
      </c>
      <c r="O61" s="3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x14ac:dyDescent="0.3">
      <c r="A62" s="22" t="s">
        <v>454</v>
      </c>
      <c r="B62" s="72">
        <v>10030</v>
      </c>
      <c r="C62" s="23"/>
      <c r="D62" s="72">
        <v>912</v>
      </c>
      <c r="E62" s="72">
        <v>12000</v>
      </c>
      <c r="F62" s="84">
        <v>6850</v>
      </c>
      <c r="G62" s="75">
        <v>12000</v>
      </c>
      <c r="H62" s="75">
        <v>1229</v>
      </c>
      <c r="I62" s="75">
        <v>8000</v>
      </c>
      <c r="J62" s="75">
        <v>6000</v>
      </c>
      <c r="K62" s="75"/>
      <c r="L62" s="75">
        <v>8000</v>
      </c>
      <c r="M62" s="88">
        <v>8000</v>
      </c>
      <c r="N62" s="154">
        <v>8000</v>
      </c>
      <c r="O62" s="3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6.2" x14ac:dyDescent="0.45">
      <c r="A63" s="22" t="s">
        <v>502</v>
      </c>
      <c r="B63" s="73">
        <v>3756</v>
      </c>
      <c r="C63" s="23"/>
      <c r="D63" s="73">
        <v>3756</v>
      </c>
      <c r="E63" s="73">
        <v>3756</v>
      </c>
      <c r="F63" s="129">
        <v>3756</v>
      </c>
      <c r="G63" s="79">
        <v>3756</v>
      </c>
      <c r="H63" s="79">
        <v>3756</v>
      </c>
      <c r="I63" s="87">
        <v>3756</v>
      </c>
      <c r="J63" s="87">
        <v>3756</v>
      </c>
      <c r="K63" s="75"/>
      <c r="L63" s="87">
        <v>3756</v>
      </c>
      <c r="M63" s="129">
        <v>3756</v>
      </c>
      <c r="N63" s="155">
        <v>3756</v>
      </c>
      <c r="O63" s="3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x14ac:dyDescent="0.3">
      <c r="A64" s="26" t="s">
        <v>274</v>
      </c>
      <c r="B64" s="74">
        <f>SUM(B59:B63)</f>
        <v>21376</v>
      </c>
      <c r="C64" s="36"/>
      <c r="D64" s="74">
        <f t="shared" ref="D64:J64" si="2">SUM(D59:D63)</f>
        <v>13728</v>
      </c>
      <c r="E64" s="74">
        <f t="shared" si="2"/>
        <v>32856</v>
      </c>
      <c r="F64" s="84">
        <f t="shared" si="2"/>
        <v>19355</v>
      </c>
      <c r="G64" s="75">
        <f t="shared" si="2"/>
        <v>31856</v>
      </c>
      <c r="H64" s="75">
        <f t="shared" si="2"/>
        <v>13876</v>
      </c>
      <c r="I64" s="75">
        <f t="shared" si="2"/>
        <v>24856</v>
      </c>
      <c r="J64" s="75">
        <f t="shared" si="2"/>
        <v>20856</v>
      </c>
      <c r="K64" s="75"/>
      <c r="L64" s="75">
        <v>24906</v>
      </c>
      <c r="M64" s="88">
        <f>SUM(M59:M63)</f>
        <v>22311</v>
      </c>
      <c r="N64" s="154">
        <f>SUM(N59:N63)</f>
        <v>25056</v>
      </c>
      <c r="O64" s="3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x14ac:dyDescent="0.3">
      <c r="A65" s="22" t="s">
        <v>438</v>
      </c>
      <c r="B65" s="72"/>
      <c r="C65" s="23"/>
      <c r="D65" s="72"/>
      <c r="E65" s="72"/>
      <c r="F65" s="84"/>
      <c r="G65" s="75"/>
      <c r="H65" s="75"/>
      <c r="I65" s="75"/>
      <c r="J65" s="75"/>
      <c r="K65" s="75"/>
      <c r="L65" s="84"/>
      <c r="M65" s="5"/>
      <c r="N65" s="154"/>
      <c r="O65" s="3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x14ac:dyDescent="0.3">
      <c r="A66" s="22" t="s">
        <v>455</v>
      </c>
      <c r="B66" s="72">
        <v>4989</v>
      </c>
      <c r="C66" s="23"/>
      <c r="D66" s="72">
        <v>5256</v>
      </c>
      <c r="E66" s="72">
        <v>7500</v>
      </c>
      <c r="F66" s="84">
        <v>4196</v>
      </c>
      <c r="G66" s="75">
        <v>7500</v>
      </c>
      <c r="H66" s="75">
        <v>5903</v>
      </c>
      <c r="I66" s="75">
        <v>6500</v>
      </c>
      <c r="J66" s="75">
        <v>5500</v>
      </c>
      <c r="K66" s="75"/>
      <c r="L66" s="75">
        <v>6500</v>
      </c>
      <c r="M66" s="88">
        <v>6500</v>
      </c>
      <c r="N66" s="154">
        <v>7000</v>
      </c>
      <c r="O66" s="3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x14ac:dyDescent="0.3">
      <c r="A67" s="22" t="s">
        <v>456</v>
      </c>
      <c r="B67" s="72">
        <v>5987</v>
      </c>
      <c r="C67" s="23"/>
      <c r="D67" s="72">
        <v>6456</v>
      </c>
      <c r="E67" s="72">
        <v>8000</v>
      </c>
      <c r="F67" s="84">
        <v>4784</v>
      </c>
      <c r="G67" s="75">
        <v>8000</v>
      </c>
      <c r="H67" s="75">
        <v>2096</v>
      </c>
      <c r="I67" s="75">
        <v>7000</v>
      </c>
      <c r="J67" s="75">
        <v>6000</v>
      </c>
      <c r="K67" s="75"/>
      <c r="L67" s="75">
        <v>7000</v>
      </c>
      <c r="M67" s="88">
        <v>10000</v>
      </c>
      <c r="N67" s="154">
        <v>8000</v>
      </c>
      <c r="O67" s="3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x14ac:dyDescent="0.3">
      <c r="A68" s="22" t="s">
        <v>457</v>
      </c>
      <c r="B68" s="72">
        <v>6253</v>
      </c>
      <c r="C68" s="23"/>
      <c r="D68" s="72">
        <v>7544</v>
      </c>
      <c r="E68" s="72">
        <v>12000</v>
      </c>
      <c r="F68" s="84">
        <v>4670</v>
      </c>
      <c r="G68" s="75">
        <v>9000</v>
      </c>
      <c r="H68" s="75">
        <v>5247</v>
      </c>
      <c r="I68" s="75">
        <v>7500</v>
      </c>
      <c r="J68" s="75">
        <v>7500</v>
      </c>
      <c r="K68" s="75"/>
      <c r="L68" s="75">
        <v>7500</v>
      </c>
      <c r="M68" s="88">
        <v>7500</v>
      </c>
      <c r="N68" s="154">
        <v>7500</v>
      </c>
      <c r="O68" s="3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x14ac:dyDescent="0.3">
      <c r="A69" s="22" t="s">
        <v>459</v>
      </c>
      <c r="B69" s="72">
        <v>39725</v>
      </c>
      <c r="C69" s="23"/>
      <c r="D69" s="72">
        <v>43898</v>
      </c>
      <c r="E69" s="72">
        <v>44500</v>
      </c>
      <c r="F69" s="84">
        <v>37694</v>
      </c>
      <c r="G69" s="75">
        <v>44500</v>
      </c>
      <c r="H69" s="75">
        <v>39283</v>
      </c>
      <c r="I69" s="75">
        <v>44500</v>
      </c>
      <c r="J69" s="75">
        <v>44500</v>
      </c>
      <c r="K69" s="75"/>
      <c r="L69" s="75">
        <v>44500</v>
      </c>
      <c r="M69" s="88">
        <v>42000</v>
      </c>
      <c r="N69" s="154">
        <v>44500</v>
      </c>
      <c r="O69" s="3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x14ac:dyDescent="0.3">
      <c r="A70" s="22" t="s">
        <v>460</v>
      </c>
      <c r="B70" s="72">
        <v>148881</v>
      </c>
      <c r="C70" s="23"/>
      <c r="D70" s="72">
        <v>156734</v>
      </c>
      <c r="E70" s="72">
        <v>151000</v>
      </c>
      <c r="F70" s="84">
        <v>157375</v>
      </c>
      <c r="G70" s="75">
        <v>165000</v>
      </c>
      <c r="H70" s="75">
        <v>158717</v>
      </c>
      <c r="I70" s="75">
        <v>165000</v>
      </c>
      <c r="J70" s="75">
        <v>165000</v>
      </c>
      <c r="K70" s="75"/>
      <c r="L70" s="75">
        <v>165000</v>
      </c>
      <c r="M70" s="88">
        <v>161000</v>
      </c>
      <c r="N70" s="154">
        <v>165000</v>
      </c>
      <c r="O70" s="3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x14ac:dyDescent="0.3">
      <c r="A71" s="22" t="s">
        <v>503</v>
      </c>
      <c r="B71" s="72">
        <v>122691</v>
      </c>
      <c r="C71" s="23"/>
      <c r="D71" s="72">
        <v>120876</v>
      </c>
      <c r="E71" s="72">
        <v>120000</v>
      </c>
      <c r="F71" s="84">
        <v>137760</v>
      </c>
      <c r="G71" s="75">
        <v>125000</v>
      </c>
      <c r="H71" s="75">
        <v>102872</v>
      </c>
      <c r="I71" s="75">
        <v>125000</v>
      </c>
      <c r="J71" s="75">
        <v>125000</v>
      </c>
      <c r="K71" s="75"/>
      <c r="L71" s="75">
        <v>125000</v>
      </c>
      <c r="M71" s="88">
        <v>120000</v>
      </c>
      <c r="N71" s="154">
        <v>115000</v>
      </c>
      <c r="O71" s="3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x14ac:dyDescent="0.3">
      <c r="A72" s="22" t="s">
        <v>504</v>
      </c>
      <c r="B72" s="72">
        <v>28896</v>
      </c>
      <c r="C72" s="23"/>
      <c r="D72" s="76">
        <v>32375</v>
      </c>
      <c r="E72" s="76">
        <v>46500</v>
      </c>
      <c r="F72" s="101">
        <v>33198</v>
      </c>
      <c r="G72" s="80">
        <v>35000</v>
      </c>
      <c r="H72" s="80">
        <v>36837</v>
      </c>
      <c r="I72" s="80">
        <v>36775</v>
      </c>
      <c r="J72" s="80">
        <v>36775</v>
      </c>
      <c r="K72" s="80"/>
      <c r="L72" s="80">
        <v>39000</v>
      </c>
      <c r="M72" s="88">
        <v>30000</v>
      </c>
      <c r="N72" s="154">
        <v>35000</v>
      </c>
      <c r="O72" s="3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6.2" x14ac:dyDescent="0.45">
      <c r="A73" s="22" t="s">
        <v>654</v>
      </c>
      <c r="B73" s="73">
        <v>6319</v>
      </c>
      <c r="C73" s="23"/>
      <c r="D73" s="73">
        <v>0</v>
      </c>
      <c r="E73" s="73">
        <v>0</v>
      </c>
      <c r="F73" s="129">
        <v>0</v>
      </c>
      <c r="G73" s="79">
        <v>0</v>
      </c>
      <c r="H73" s="79">
        <v>0</v>
      </c>
      <c r="I73" s="79">
        <v>0</v>
      </c>
      <c r="J73" s="79">
        <v>0</v>
      </c>
      <c r="K73" s="79"/>
      <c r="L73" s="79">
        <v>0</v>
      </c>
      <c r="M73" s="129">
        <v>0</v>
      </c>
      <c r="N73" s="155">
        <v>0</v>
      </c>
      <c r="O73" s="3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x14ac:dyDescent="0.3">
      <c r="A74" s="26" t="s">
        <v>72</v>
      </c>
      <c r="B74" s="74">
        <f>SUM(B66:B73)</f>
        <v>363741</v>
      </c>
      <c r="C74" s="36"/>
      <c r="D74" s="74">
        <f t="shared" ref="D74:J74" si="3">SUM(D66:D73)</f>
        <v>373139</v>
      </c>
      <c r="E74" s="74">
        <f t="shared" si="3"/>
        <v>389500</v>
      </c>
      <c r="F74" s="92">
        <f t="shared" si="3"/>
        <v>379677</v>
      </c>
      <c r="G74" s="81">
        <f t="shared" si="3"/>
        <v>394000</v>
      </c>
      <c r="H74" s="75">
        <f t="shared" si="3"/>
        <v>350955</v>
      </c>
      <c r="I74" s="81">
        <f t="shared" si="3"/>
        <v>392275</v>
      </c>
      <c r="J74" s="81">
        <f t="shared" si="3"/>
        <v>390275</v>
      </c>
      <c r="K74" s="75"/>
      <c r="L74" s="81">
        <v>394500</v>
      </c>
      <c r="M74" s="92">
        <v>377000</v>
      </c>
      <c r="N74" s="156">
        <f>SUM(N66:N73)</f>
        <v>382000</v>
      </c>
      <c r="O74" s="3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x14ac:dyDescent="0.3">
      <c r="A75" s="22"/>
      <c r="B75" s="72"/>
      <c r="C75" s="23"/>
      <c r="D75" s="72"/>
      <c r="E75" s="72"/>
      <c r="F75" s="84"/>
      <c r="G75" s="75"/>
      <c r="H75" s="75"/>
      <c r="I75" s="75"/>
      <c r="J75" s="75"/>
      <c r="K75" s="75"/>
      <c r="L75" s="75"/>
      <c r="M75" s="5"/>
      <c r="N75" s="154"/>
      <c r="O75" s="3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x14ac:dyDescent="0.3">
      <c r="A76" s="22" t="s">
        <v>466</v>
      </c>
      <c r="B76" s="72">
        <v>0</v>
      </c>
      <c r="C76" s="23"/>
      <c r="D76" s="72">
        <v>0</v>
      </c>
      <c r="E76" s="72">
        <v>0</v>
      </c>
      <c r="F76" s="84">
        <v>0</v>
      </c>
      <c r="G76" s="75">
        <v>0</v>
      </c>
      <c r="H76" s="75">
        <v>0</v>
      </c>
      <c r="I76" s="75">
        <v>0</v>
      </c>
      <c r="J76" s="75">
        <v>0</v>
      </c>
      <c r="K76" s="75"/>
      <c r="L76" s="75">
        <v>0</v>
      </c>
      <c r="M76" s="5" t="s">
        <v>254</v>
      </c>
      <c r="N76" s="154">
        <v>0</v>
      </c>
      <c r="O76" s="3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s="5" customFormat="1" x14ac:dyDescent="0.3">
      <c r="A77" s="22" t="s">
        <v>469</v>
      </c>
      <c r="B77" s="72">
        <v>0</v>
      </c>
      <c r="C77" s="23"/>
      <c r="D77" s="72">
        <v>0</v>
      </c>
      <c r="E77" s="72">
        <v>0</v>
      </c>
      <c r="F77" s="88">
        <v>0</v>
      </c>
      <c r="G77" s="75">
        <v>0</v>
      </c>
      <c r="H77" s="75">
        <v>0</v>
      </c>
      <c r="I77" s="75">
        <v>0</v>
      </c>
      <c r="J77" s="75">
        <v>0</v>
      </c>
      <c r="K77" s="75"/>
      <c r="L77" s="75">
        <v>0</v>
      </c>
      <c r="M77" s="75">
        <v>0</v>
      </c>
      <c r="N77" s="154">
        <v>0</v>
      </c>
      <c r="O77" s="3"/>
    </row>
    <row r="78" spans="1:35" s="5" customFormat="1" x14ac:dyDescent="0.3">
      <c r="A78" s="22" t="s">
        <v>678</v>
      </c>
      <c r="B78" s="72"/>
      <c r="C78" s="23"/>
      <c r="D78" s="72"/>
      <c r="E78" s="72"/>
      <c r="F78" s="88"/>
      <c r="G78" s="75"/>
      <c r="H78" s="75"/>
      <c r="I78" s="75"/>
      <c r="J78" s="75"/>
      <c r="K78" s="75"/>
      <c r="M78" s="75">
        <v>21000</v>
      </c>
      <c r="N78" s="154">
        <v>0</v>
      </c>
      <c r="O78" s="3"/>
    </row>
    <row r="79" spans="1:35" x14ac:dyDescent="0.3">
      <c r="A79" s="22" t="s">
        <v>74</v>
      </c>
      <c r="B79" s="76">
        <v>0</v>
      </c>
      <c r="C79" s="23"/>
      <c r="D79" s="72">
        <v>0</v>
      </c>
      <c r="E79" s="72">
        <v>0</v>
      </c>
      <c r="F79" s="88">
        <v>0</v>
      </c>
      <c r="G79" s="75">
        <v>0</v>
      </c>
      <c r="H79" s="75">
        <v>0</v>
      </c>
      <c r="I79" s="75">
        <v>0</v>
      </c>
      <c r="J79" s="75">
        <v>0</v>
      </c>
      <c r="K79" s="75"/>
      <c r="L79" s="75">
        <v>0</v>
      </c>
      <c r="M79" s="5"/>
      <c r="N79" s="154">
        <v>0</v>
      </c>
      <c r="O79" s="3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6.2" x14ac:dyDescent="0.45">
      <c r="A80" s="26" t="s">
        <v>505</v>
      </c>
      <c r="B80" s="74">
        <f>SUM(B74,B64,B57,B51,B46)</f>
        <v>1849632</v>
      </c>
      <c r="C80" s="36"/>
      <c r="D80" s="74">
        <v>1918885</v>
      </c>
      <c r="E80" s="74">
        <f>SUM(E74,E64,E57,E51,E46)</f>
        <v>2011957</v>
      </c>
      <c r="F80" s="139">
        <v>2012741</v>
      </c>
      <c r="G80" s="81">
        <v>2049648</v>
      </c>
      <c r="H80" s="82">
        <v>2079304</v>
      </c>
      <c r="I80" s="82">
        <v>2082212</v>
      </c>
      <c r="J80" s="82">
        <v>2048481</v>
      </c>
      <c r="K80" s="75"/>
      <c r="L80" s="82">
        <v>2079304</v>
      </c>
      <c r="M80" s="139">
        <v>2063783</v>
      </c>
      <c r="N80" s="82">
        <v>0</v>
      </c>
      <c r="O80" s="3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x14ac:dyDescent="0.3">
      <c r="A81" s="26" t="s">
        <v>506</v>
      </c>
      <c r="B81" s="26"/>
      <c r="C81" s="26"/>
      <c r="D81" s="36"/>
      <c r="E81" s="26"/>
      <c r="F81" s="42">
        <f>F80+F30</f>
        <v>2226985</v>
      </c>
      <c r="G81" s="3"/>
      <c r="H81" s="92">
        <f>H80+H30</f>
        <v>2299998</v>
      </c>
      <c r="I81" s="15">
        <f>I30+I80</f>
        <v>2315098</v>
      </c>
      <c r="J81" s="15">
        <f>J30+J80</f>
        <v>2279347</v>
      </c>
      <c r="K81" s="3"/>
      <c r="L81" s="15">
        <v>2316285</v>
      </c>
      <c r="M81" s="92">
        <f>M30+M80</f>
        <v>2295624</v>
      </c>
      <c r="N81" s="81">
        <v>2071506</v>
      </c>
      <c r="O81" s="3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x14ac:dyDescent="0.3">
      <c r="A82" s="22"/>
      <c r="B82" s="22"/>
      <c r="C82" s="22"/>
      <c r="D82" s="23"/>
      <c r="E82" s="22"/>
      <c r="F82" s="3"/>
      <c r="G82" s="3"/>
      <c r="H82" s="3"/>
      <c r="I82" s="3"/>
      <c r="J82" s="3"/>
      <c r="K82" s="3"/>
      <c r="L82" s="3"/>
      <c r="M82" s="3"/>
      <c r="N82" s="3"/>
      <c r="O82" s="3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x14ac:dyDescent="0.3">
      <c r="A83" s="5"/>
      <c r="B83" s="5"/>
      <c r="C83" s="5"/>
      <c r="D83" s="3"/>
      <c r="E83" s="5"/>
      <c r="F83" s="3"/>
      <c r="G83" s="3"/>
      <c r="H83" s="3"/>
      <c r="I83" s="3"/>
      <c r="J83" s="3"/>
      <c r="K83" s="3"/>
      <c r="L83" s="3"/>
      <c r="M83" s="3"/>
      <c r="N83" s="3"/>
      <c r="O83" s="3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x14ac:dyDescent="0.3">
      <c r="A84" s="22"/>
      <c r="B84" s="22"/>
      <c r="C84" s="22"/>
      <c r="D84" s="23"/>
      <c r="E84" s="22"/>
      <c r="F84" s="23"/>
      <c r="G84" s="23"/>
      <c r="H84" s="23"/>
      <c r="I84" s="23"/>
      <c r="J84" s="3"/>
      <c r="K84" s="23"/>
      <c r="L84" s="23"/>
      <c r="M84" s="23"/>
      <c r="N84" s="23"/>
      <c r="O84" s="3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x14ac:dyDescent="0.3">
      <c r="A85" s="22"/>
      <c r="B85" s="22"/>
      <c r="C85" s="22"/>
      <c r="D85" s="23"/>
      <c r="E85" s="22"/>
      <c r="F85" s="3"/>
      <c r="G85" s="3"/>
      <c r="H85" s="3"/>
      <c r="I85" s="3"/>
      <c r="J85" s="3"/>
      <c r="K85" s="3"/>
      <c r="L85" s="3"/>
      <c r="M85" s="3"/>
      <c r="N85" s="3"/>
      <c r="O85" s="3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x14ac:dyDescent="0.3">
      <c r="A86" s="5"/>
      <c r="B86" s="5"/>
      <c r="C86" s="5"/>
      <c r="D86" s="3"/>
      <c r="E86" s="5"/>
      <c r="F86" s="3"/>
      <c r="G86" s="3"/>
      <c r="H86" s="3"/>
      <c r="I86" s="3"/>
      <c r="J86" s="3"/>
      <c r="K86" s="3"/>
      <c r="L86" s="3"/>
      <c r="M86" s="3"/>
      <c r="N86" s="3"/>
      <c r="O86" s="3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x14ac:dyDescent="0.3">
      <c r="A87" s="5"/>
      <c r="B87" s="5"/>
      <c r="C87" s="5"/>
      <c r="D87" s="3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x14ac:dyDescent="0.3">
      <c r="A88" s="22"/>
      <c r="B88" s="22"/>
      <c r="C88" s="22"/>
      <c r="D88" s="23"/>
      <c r="E88" s="22"/>
      <c r="F88" s="3"/>
      <c r="G88" s="3"/>
      <c r="H88" s="3"/>
      <c r="I88" s="3"/>
      <c r="J88" s="3"/>
      <c r="K88" s="3"/>
      <c r="L88" s="3"/>
      <c r="M88" s="3"/>
      <c r="N88" s="3"/>
      <c r="O88" s="3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x14ac:dyDescent="0.3">
      <c r="A89" s="22"/>
      <c r="B89" s="22"/>
      <c r="C89" s="22"/>
      <c r="D89" s="23"/>
      <c r="E89" s="22"/>
      <c r="F89" s="3"/>
      <c r="G89" s="3"/>
      <c r="H89" s="3"/>
      <c r="I89" s="3"/>
      <c r="J89" s="3"/>
      <c r="K89" s="3"/>
      <c r="L89" s="3"/>
      <c r="M89" s="3"/>
      <c r="N89" s="3"/>
      <c r="O89" s="3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x14ac:dyDescent="0.3">
      <c r="A90" s="22"/>
      <c r="B90" s="22"/>
      <c r="C90" s="22"/>
      <c r="D90" s="23"/>
      <c r="E90" s="22"/>
      <c r="F90" s="3"/>
      <c r="G90" s="3"/>
      <c r="H90" s="3"/>
      <c r="I90" s="3"/>
      <c r="J90" s="3"/>
      <c r="K90" s="3"/>
      <c r="L90" s="3"/>
      <c r="M90" s="3"/>
      <c r="N90" s="3"/>
      <c r="O90" s="3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5" customHeight="1" x14ac:dyDescent="0.3">
      <c r="A91" s="22"/>
      <c r="B91" s="22"/>
      <c r="C91" s="22"/>
      <c r="D91" s="23"/>
      <c r="E91" s="22"/>
      <c r="F91" s="3"/>
      <c r="G91" s="3"/>
      <c r="H91" s="3"/>
      <c r="I91" s="3"/>
      <c r="J91" s="3"/>
      <c r="K91" s="3"/>
      <c r="L91" s="3"/>
      <c r="M91" s="3"/>
      <c r="N91" s="3"/>
      <c r="O91" s="3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x14ac:dyDescent="0.3">
      <c r="A92" s="22"/>
      <c r="B92" s="22"/>
      <c r="C92" s="22"/>
      <c r="D92" s="23"/>
      <c r="E92" s="22"/>
      <c r="F92" s="3"/>
      <c r="G92" s="3"/>
      <c r="H92" s="3"/>
      <c r="I92" s="3"/>
      <c r="J92" s="3"/>
      <c r="K92" s="3"/>
      <c r="L92" s="3"/>
      <c r="M92" s="3"/>
      <c r="N92" s="3"/>
      <c r="O92" s="3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x14ac:dyDescent="0.3">
      <c r="A93" s="22"/>
      <c r="B93" s="22"/>
      <c r="C93" s="22"/>
      <c r="D93" s="23"/>
      <c r="E93" s="22"/>
      <c r="F93" s="3"/>
      <c r="G93" s="3"/>
      <c r="H93" s="3"/>
      <c r="I93" s="3"/>
      <c r="J93" s="3"/>
      <c r="K93" s="3"/>
      <c r="L93" s="3"/>
      <c r="M93" s="3"/>
      <c r="N93" s="3"/>
      <c r="O93" s="3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x14ac:dyDescent="0.3">
      <c r="A94" s="22"/>
      <c r="B94" s="22"/>
      <c r="C94" s="22"/>
      <c r="D94" s="23"/>
      <c r="E94" s="22"/>
      <c r="F94" s="3"/>
      <c r="G94" s="3"/>
      <c r="H94" s="3"/>
      <c r="I94" s="3"/>
      <c r="J94" s="3"/>
      <c r="K94" s="3"/>
      <c r="L94" s="3"/>
      <c r="M94" s="3"/>
      <c r="N94" s="3"/>
      <c r="O94" s="3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x14ac:dyDescent="0.3">
      <c r="A95" s="22"/>
      <c r="B95" s="22"/>
      <c r="C95" s="22"/>
      <c r="D95" s="23"/>
      <c r="E95" s="22"/>
      <c r="F95" s="3"/>
      <c r="G95" s="3"/>
      <c r="H95" s="3"/>
      <c r="I95" s="3"/>
      <c r="J95" s="3"/>
      <c r="K95" s="3"/>
      <c r="L95" s="3"/>
      <c r="M95" s="3"/>
      <c r="N95" s="3"/>
      <c r="O95" s="3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x14ac:dyDescent="0.3">
      <c r="A96" s="22"/>
      <c r="B96" s="22"/>
      <c r="C96" s="22"/>
      <c r="D96" s="23"/>
      <c r="E96" s="22"/>
      <c r="F96" s="3"/>
      <c r="G96" s="3"/>
      <c r="H96" s="3"/>
      <c r="I96" s="3"/>
      <c r="J96" s="3"/>
      <c r="K96" s="3"/>
      <c r="L96" s="3"/>
      <c r="M96" s="3"/>
      <c r="N96" s="3"/>
      <c r="O96" s="3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x14ac:dyDescent="0.3">
      <c r="A97" s="25"/>
      <c r="B97" s="25"/>
      <c r="C97" s="25"/>
      <c r="D97" s="3"/>
      <c r="E97" s="25"/>
      <c r="F97" s="3"/>
      <c r="G97" s="3"/>
      <c r="H97" s="3"/>
      <c r="I97" s="3"/>
      <c r="J97" s="3"/>
      <c r="K97" s="3"/>
      <c r="L97" s="3"/>
      <c r="M97" s="3"/>
      <c r="N97" s="3"/>
      <c r="O97" s="3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x14ac:dyDescent="0.3">
      <c r="A98" s="25"/>
      <c r="B98" s="25"/>
      <c r="C98" s="25"/>
      <c r="D98" s="3"/>
      <c r="E98" s="25"/>
      <c r="F98" s="3"/>
      <c r="G98" s="3"/>
      <c r="H98" s="3"/>
      <c r="I98" s="3"/>
      <c r="J98" s="3"/>
      <c r="K98" s="3"/>
      <c r="L98" s="3"/>
      <c r="M98" s="3"/>
      <c r="N98" s="3"/>
      <c r="O98" s="3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x14ac:dyDescent="0.3">
      <c r="A99" s="22"/>
      <c r="B99" s="22"/>
      <c r="C99" s="22"/>
      <c r="D99" s="23"/>
      <c r="E99" s="22"/>
      <c r="F99" s="3"/>
      <c r="G99" s="3"/>
      <c r="H99" s="3"/>
      <c r="I99" s="3"/>
      <c r="J99" s="3"/>
      <c r="K99" s="3"/>
      <c r="L99" s="3"/>
      <c r="M99" s="3"/>
      <c r="N99" s="3"/>
      <c r="O99" s="3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x14ac:dyDescent="0.3">
      <c r="A100" s="22"/>
      <c r="B100" s="22"/>
      <c r="C100" s="22"/>
      <c r="D100" s="23"/>
      <c r="E100" s="2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x14ac:dyDescent="0.3">
      <c r="A101" s="22"/>
      <c r="B101" s="22"/>
      <c r="C101" s="22"/>
      <c r="D101" s="23"/>
      <c r="E101" s="2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x14ac:dyDescent="0.3">
      <c r="A102" s="5"/>
      <c r="B102" s="5"/>
      <c r="C102" s="5"/>
      <c r="D102" s="3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x14ac:dyDescent="0.3">
      <c r="A103" s="5"/>
      <c r="B103" s="5"/>
      <c r="C103" s="5"/>
      <c r="D103" s="3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x14ac:dyDescent="0.3">
      <c r="A104" s="5"/>
      <c r="B104" s="5"/>
      <c r="C104" s="5"/>
      <c r="D104" s="3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x14ac:dyDescent="0.3">
      <c r="A105" s="5"/>
      <c r="B105" s="5"/>
      <c r="C105" s="5"/>
      <c r="D105" s="3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x14ac:dyDescent="0.3">
      <c r="A106" s="5"/>
      <c r="B106" s="5"/>
      <c r="C106" s="5"/>
      <c r="D106" s="3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x14ac:dyDescent="0.3">
      <c r="A107" s="5"/>
      <c r="B107" s="5"/>
      <c r="C107" s="5"/>
      <c r="D107" s="3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x14ac:dyDescent="0.3">
      <c r="A108" s="5"/>
      <c r="B108" s="5"/>
      <c r="C108" s="5"/>
      <c r="D108" s="3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x14ac:dyDescent="0.3">
      <c r="A109" s="5"/>
      <c r="B109" s="5"/>
      <c r="C109" s="5"/>
      <c r="D109" s="3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x14ac:dyDescent="0.3">
      <c r="A110" s="5"/>
      <c r="B110" s="5"/>
      <c r="C110" s="5"/>
      <c r="D110" s="3"/>
      <c r="E110" s="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x14ac:dyDescent="0.3">
      <c r="A111" s="5"/>
      <c r="B111" s="5"/>
      <c r="C111" s="5"/>
      <c r="D111" s="3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x14ac:dyDescent="0.3">
      <c r="A112" s="5"/>
      <c r="B112" s="5"/>
      <c r="C112" s="5"/>
      <c r="D112" s="3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x14ac:dyDescent="0.3">
      <c r="A113" s="5"/>
      <c r="B113" s="5"/>
      <c r="C113" s="5"/>
      <c r="D113" s="3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x14ac:dyDescent="0.3">
      <c r="A114" s="5"/>
      <c r="B114" s="5"/>
      <c r="C114" s="5"/>
      <c r="D114" s="3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x14ac:dyDescent="0.3">
      <c r="A115" s="5"/>
      <c r="B115" s="5"/>
      <c r="C115" s="5"/>
      <c r="D115" s="3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x14ac:dyDescent="0.3">
      <c r="A116" s="5"/>
      <c r="B116" s="5"/>
      <c r="C116" s="5"/>
      <c r="D116" s="3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x14ac:dyDescent="0.3">
      <c r="A117" s="5"/>
      <c r="B117" s="5"/>
      <c r="C117" s="5"/>
      <c r="D117" s="3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x14ac:dyDescent="0.3">
      <c r="A118" s="5"/>
      <c r="B118" s="5"/>
      <c r="C118" s="5"/>
      <c r="D118" s="3"/>
      <c r="E118" s="5"/>
      <c r="G118" s="3"/>
      <c r="M118" s="3"/>
      <c r="N118" s="3"/>
      <c r="O118" s="3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x14ac:dyDescent="0.3">
      <c r="A119" s="5"/>
      <c r="B119" s="5"/>
      <c r="C119" s="5"/>
      <c r="D119" s="3"/>
      <c r="E119" s="5"/>
      <c r="G119" s="3"/>
      <c r="M119" s="3"/>
      <c r="N119" s="3"/>
      <c r="O119" s="3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x14ac:dyDescent="0.3">
      <c r="A120" s="5"/>
      <c r="B120" s="5"/>
      <c r="C120" s="5"/>
      <c r="D120" s="3"/>
      <c r="E120" s="5"/>
      <c r="M120" s="3"/>
      <c r="N120" s="3"/>
      <c r="O120" s="3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x14ac:dyDescent="0.3">
      <c r="A121" s="5"/>
      <c r="B121" s="5"/>
      <c r="C121" s="5"/>
      <c r="D121" s="3"/>
      <c r="E121" s="5"/>
      <c r="M121" s="3"/>
      <c r="N121" s="3"/>
      <c r="O121" s="3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x14ac:dyDescent="0.3">
      <c r="A122" s="5"/>
      <c r="B122" s="5"/>
      <c r="C122" s="5"/>
      <c r="D122" s="3"/>
      <c r="E122" s="5"/>
      <c r="M122" s="3"/>
      <c r="N122" s="3"/>
      <c r="O122" s="3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x14ac:dyDescent="0.3">
      <c r="A123" s="5"/>
      <c r="B123" s="5"/>
      <c r="C123" s="5"/>
      <c r="D123" s="3"/>
      <c r="E123" s="5"/>
      <c r="M123" s="3"/>
      <c r="N123" s="3"/>
      <c r="O123" s="3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x14ac:dyDescent="0.3">
      <c r="A124" s="5"/>
      <c r="B124" s="5"/>
      <c r="C124" s="5"/>
      <c r="D124" s="3"/>
      <c r="E124" s="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x14ac:dyDescent="0.3">
      <c r="A125" s="5"/>
      <c r="B125" s="5"/>
      <c r="C125" s="5"/>
      <c r="D125" s="3"/>
      <c r="E125" s="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x14ac:dyDescent="0.3">
      <c r="A126" s="5"/>
      <c r="B126" s="5"/>
      <c r="C126" s="5"/>
      <c r="D126" s="3"/>
      <c r="E126" s="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x14ac:dyDescent="0.3">
      <c r="A127" s="5"/>
      <c r="B127" s="5"/>
      <c r="C127" s="5"/>
      <c r="D127" s="3"/>
      <c r="E127" s="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x14ac:dyDescent="0.3">
      <c r="A128" s="5"/>
      <c r="B128" s="5"/>
      <c r="C128" s="5"/>
      <c r="D128" s="3"/>
      <c r="E128" s="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x14ac:dyDescent="0.3">
      <c r="A129" s="5"/>
      <c r="B129" s="5"/>
      <c r="C129" s="5"/>
      <c r="D129" s="3"/>
      <c r="E129" s="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x14ac:dyDescent="0.3">
      <c r="A130" s="5"/>
      <c r="B130" s="5"/>
      <c r="C130" s="5"/>
      <c r="D130" s="3"/>
      <c r="E130" s="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x14ac:dyDescent="0.3">
      <c r="A131" s="5"/>
      <c r="B131" s="5"/>
      <c r="C131" s="5"/>
      <c r="D131" s="3"/>
      <c r="E131" s="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x14ac:dyDescent="0.3">
      <c r="A132" s="5"/>
      <c r="B132" s="5"/>
      <c r="C132" s="5"/>
      <c r="D132" s="3"/>
      <c r="E132" s="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x14ac:dyDescent="0.3">
      <c r="A133" s="5"/>
      <c r="B133" s="5"/>
      <c r="C133" s="5"/>
      <c r="D133" s="3"/>
      <c r="E133" s="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x14ac:dyDescent="0.3">
      <c r="A134" s="5"/>
      <c r="B134" s="5"/>
      <c r="C134" s="5"/>
      <c r="D134" s="3"/>
      <c r="E134" s="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x14ac:dyDescent="0.3">
      <c r="A135" s="5"/>
      <c r="B135" s="5"/>
      <c r="C135" s="5"/>
      <c r="D135" s="3"/>
      <c r="E135" s="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x14ac:dyDescent="0.3">
      <c r="A136" s="5"/>
      <c r="B136" s="5"/>
      <c r="C136" s="5"/>
      <c r="D136" s="3"/>
      <c r="E136" s="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x14ac:dyDescent="0.3">
      <c r="A137" s="5"/>
      <c r="B137" s="5"/>
      <c r="C137" s="5"/>
      <c r="D137" s="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x14ac:dyDescent="0.3">
      <c r="A138" s="5"/>
      <c r="B138" s="5"/>
      <c r="C138" s="5"/>
      <c r="D138" s="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x14ac:dyDescent="0.3">
      <c r="A139" s="5"/>
      <c r="B139" s="5"/>
      <c r="C139" s="5"/>
      <c r="D139" s="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x14ac:dyDescent="0.3">
      <c r="A140" s="5"/>
      <c r="B140" s="5"/>
      <c r="C140" s="5"/>
      <c r="D140" s="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x14ac:dyDescent="0.3">
      <c r="A141" s="5"/>
      <c r="B141" s="5"/>
      <c r="C141" s="5"/>
      <c r="D141" s="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x14ac:dyDescent="0.3">
      <c r="A142" s="5"/>
      <c r="B142" s="5"/>
      <c r="C142" s="5"/>
      <c r="D142" s="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x14ac:dyDescent="0.3">
      <c r="A143" s="5"/>
      <c r="B143" s="5"/>
      <c r="C143" s="5"/>
      <c r="D143" s="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x14ac:dyDescent="0.3">
      <c r="A144" s="5"/>
      <c r="B144" s="5"/>
      <c r="C144" s="5"/>
      <c r="D144" s="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x14ac:dyDescent="0.3">
      <c r="A145" s="5"/>
      <c r="B145" s="5"/>
      <c r="C145" s="5"/>
      <c r="D145" s="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1:35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1:35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1:35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1:35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1:35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1:35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1:35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1:35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1:35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1:35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1:35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1:35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1:35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1:35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1:35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1:35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1:35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1:35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1:35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1:35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1:35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1:35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1:35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1:35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1:35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1:35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1:35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1:35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1:35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1:35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1:35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1:35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1:35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1:35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1:35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1:35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1:35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1:35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1:35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1:35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1:35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1:35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1:35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1:35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1:35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1:35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1:35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1:35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1:35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1:35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1:35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1:35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1:35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1:35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1:35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1:35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1:35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1:35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1:35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1:35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1:35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1:35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1:35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1:35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1:35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1:35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1:35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1:35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1:35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1:35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1:35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1:35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1:35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1:35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1:35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1:35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1:35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1:35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1:35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 spans="1:35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 spans="1:35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 spans="1:35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 spans="1:35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 spans="1:35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 spans="1:35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 spans="1:35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 spans="1:35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 spans="1:35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 spans="1:35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 spans="1:35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 spans="1:35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 spans="1:35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  <row r="371" spans="1:35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</row>
    <row r="372" spans="1:35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</row>
  </sheetData>
  <mergeCells count="6">
    <mergeCell ref="B2:C2"/>
    <mergeCell ref="H1:M1"/>
    <mergeCell ref="F2:G2"/>
    <mergeCell ref="H2:J2"/>
    <mergeCell ref="K2:M2"/>
    <mergeCell ref="D2:E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8E18F-6529-4847-9AD0-DDC865AE4399}">
  <sheetPr>
    <tabColor theme="7" tint="0.39997558519241921"/>
  </sheetPr>
  <dimension ref="A1:P101"/>
  <sheetViews>
    <sheetView zoomScale="60" zoomScaleNormal="60" workbookViewId="0">
      <pane ySplit="3" topLeftCell="A14" activePane="bottomLeft" state="frozen"/>
      <selection pane="bottomLeft" activeCell="B31" sqref="B31"/>
    </sheetView>
  </sheetViews>
  <sheetFormatPr defaultRowHeight="14.4" x14ac:dyDescent="0.3"/>
  <cols>
    <col min="1" max="1" width="45" customWidth="1"/>
    <col min="2" max="2" width="18.6640625" bestFit="1" customWidth="1"/>
    <col min="3" max="3" width="25.33203125" customWidth="1"/>
    <col min="4" max="4" width="20.44140625" customWidth="1"/>
    <col min="5" max="5" width="16.5546875" customWidth="1"/>
    <col min="6" max="7" width="19.44140625" bestFit="1" customWidth="1"/>
    <col min="8" max="8" width="18.33203125" bestFit="1" customWidth="1"/>
    <col min="9" max="11" width="18.6640625" bestFit="1" customWidth="1"/>
    <col min="12" max="14" width="20.5546875" bestFit="1" customWidth="1"/>
    <col min="15" max="15" width="21.33203125" bestFit="1" customWidth="1"/>
  </cols>
  <sheetData>
    <row r="1" spans="1:16" x14ac:dyDescent="0.3">
      <c r="I1" s="175" t="s">
        <v>312</v>
      </c>
      <c r="J1" s="175"/>
      <c r="K1" s="175"/>
      <c r="L1" s="175"/>
      <c r="M1" s="175"/>
      <c r="N1" s="175"/>
    </row>
    <row r="2" spans="1:16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/>
      <c r="I2" s="174" t="s">
        <v>1</v>
      </c>
      <c r="J2" s="174"/>
      <c r="K2" s="174"/>
      <c r="L2" s="174" t="s">
        <v>5</v>
      </c>
      <c r="M2" s="174"/>
      <c r="N2" s="174"/>
      <c r="O2" t="s">
        <v>670</v>
      </c>
    </row>
    <row r="3" spans="1:16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4</v>
      </c>
      <c r="I3" t="s">
        <v>2</v>
      </c>
      <c r="J3" t="s">
        <v>3</v>
      </c>
      <c r="K3" t="s">
        <v>4</v>
      </c>
      <c r="L3" t="s">
        <v>2</v>
      </c>
      <c r="M3" t="s">
        <v>3</v>
      </c>
      <c r="N3" t="s">
        <v>4</v>
      </c>
      <c r="O3" t="s">
        <v>3</v>
      </c>
    </row>
    <row r="4" spans="1:16" ht="18" x14ac:dyDescent="0.35">
      <c r="A4" s="21"/>
      <c r="B4" s="21"/>
      <c r="C4" s="21"/>
      <c r="D4" s="21"/>
      <c r="E4" s="21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ht="15.6" x14ac:dyDescent="0.3">
      <c r="A5" s="26" t="s">
        <v>103</v>
      </c>
      <c r="B5" s="74">
        <v>5853132</v>
      </c>
      <c r="C5" s="74"/>
      <c r="D5" s="93">
        <v>7696653</v>
      </c>
      <c r="E5" s="74">
        <v>7192153</v>
      </c>
      <c r="F5" s="93">
        <v>8105563</v>
      </c>
      <c r="G5" s="93">
        <v>7235873</v>
      </c>
      <c r="H5" s="84"/>
      <c r="I5" s="92">
        <v>9337182</v>
      </c>
      <c r="J5" s="93">
        <v>8326818</v>
      </c>
      <c r="K5" s="93">
        <v>9337182</v>
      </c>
      <c r="M5" s="93">
        <v>10836909</v>
      </c>
      <c r="N5" s="93">
        <v>12244983</v>
      </c>
      <c r="O5" s="93">
        <v>12587424</v>
      </c>
    </row>
    <row r="6" spans="1:16" ht="17.399999999999999" x14ac:dyDescent="0.45">
      <c r="A6" s="26" t="s">
        <v>219</v>
      </c>
      <c r="B6" s="103">
        <v>1200000</v>
      </c>
      <c r="C6" s="74"/>
      <c r="D6" s="140">
        <v>0</v>
      </c>
      <c r="E6" s="95">
        <v>0</v>
      </c>
      <c r="F6" s="96">
        <v>259664</v>
      </c>
      <c r="G6" s="96">
        <v>259664</v>
      </c>
      <c r="H6" s="84"/>
      <c r="I6" s="139">
        <v>1099228</v>
      </c>
      <c r="J6" s="96">
        <v>519715</v>
      </c>
      <c r="K6" s="96">
        <v>1099229</v>
      </c>
      <c r="M6" s="96">
        <v>250000</v>
      </c>
      <c r="N6" s="96">
        <v>250000</v>
      </c>
      <c r="O6" s="96">
        <v>250500</v>
      </c>
    </row>
    <row r="7" spans="1:16" ht="15.6" x14ac:dyDescent="0.3">
      <c r="A7" s="26" t="s">
        <v>220</v>
      </c>
      <c r="B7" s="74">
        <f>SUM(B5:B6)</f>
        <v>7053132</v>
      </c>
      <c r="C7" s="74"/>
      <c r="D7" s="93">
        <v>7696653</v>
      </c>
      <c r="E7" s="74">
        <v>7192153</v>
      </c>
      <c r="F7" s="93">
        <v>8365227</v>
      </c>
      <c r="G7" s="93">
        <v>7495537</v>
      </c>
      <c r="H7" s="84"/>
      <c r="I7" s="92">
        <f>SUM(I5:I6)</f>
        <v>10436410</v>
      </c>
      <c r="J7" s="93">
        <v>8846533</v>
      </c>
      <c r="K7" s="93">
        <v>10436411</v>
      </c>
      <c r="M7" s="93">
        <v>11086909</v>
      </c>
      <c r="N7" s="93">
        <f>SUM(N5:N6)</f>
        <v>12494983</v>
      </c>
      <c r="O7" s="93">
        <f>SUM(O5:O6)</f>
        <v>12837924</v>
      </c>
    </row>
    <row r="8" spans="1:16" ht="18" x14ac:dyDescent="0.35">
      <c r="A8" s="26"/>
      <c r="B8" s="74"/>
      <c r="C8" s="74"/>
      <c r="D8" s="98"/>
      <c r="E8" s="74"/>
      <c r="F8" s="99"/>
      <c r="G8" s="99"/>
      <c r="H8" s="99"/>
      <c r="I8" s="84"/>
      <c r="J8" s="99"/>
      <c r="K8" s="99"/>
      <c r="M8" s="99"/>
      <c r="N8" s="99"/>
      <c r="O8" s="97"/>
    </row>
    <row r="9" spans="1:16" x14ac:dyDescent="0.3">
      <c r="A9" s="12" t="s">
        <v>104</v>
      </c>
      <c r="B9" s="89"/>
      <c r="C9" s="89"/>
      <c r="D9" s="100"/>
      <c r="E9" s="89"/>
      <c r="F9" s="75"/>
      <c r="G9" s="88"/>
      <c r="H9" s="88"/>
      <c r="I9" s="84"/>
      <c r="J9" s="88"/>
      <c r="K9" s="80"/>
      <c r="M9" s="80"/>
      <c r="N9" s="88"/>
      <c r="O9" s="75"/>
    </row>
    <row r="10" spans="1:16" x14ac:dyDescent="0.3">
      <c r="A10" s="22" t="s">
        <v>297</v>
      </c>
      <c r="B10" s="72">
        <v>1783949</v>
      </c>
      <c r="C10" s="72"/>
      <c r="D10" s="75">
        <v>221200</v>
      </c>
      <c r="E10" s="72">
        <v>1728900</v>
      </c>
      <c r="F10" s="75">
        <v>190294</v>
      </c>
      <c r="G10" s="75">
        <v>158000</v>
      </c>
      <c r="H10" s="75"/>
      <c r="I10" s="88">
        <v>197725</v>
      </c>
      <c r="J10" s="75">
        <v>153063</v>
      </c>
      <c r="K10" s="75">
        <v>192933</v>
      </c>
      <c r="M10" s="75">
        <v>260255</v>
      </c>
      <c r="N10" s="75">
        <v>214900</v>
      </c>
      <c r="O10" s="75">
        <v>219100</v>
      </c>
      <c r="P10" s="5"/>
    </row>
    <row r="11" spans="1:16" x14ac:dyDescent="0.3">
      <c r="A11" s="22" t="s">
        <v>298</v>
      </c>
      <c r="B11" s="72">
        <v>1246076</v>
      </c>
      <c r="C11" s="72"/>
      <c r="D11" s="75">
        <v>1244066</v>
      </c>
      <c r="E11" s="72">
        <v>1245512</v>
      </c>
      <c r="F11" s="75">
        <v>1232258</v>
      </c>
      <c r="G11" s="75">
        <v>1250100</v>
      </c>
      <c r="H11" s="88"/>
      <c r="I11" s="88">
        <v>1238589</v>
      </c>
      <c r="J11" s="75">
        <v>1249500</v>
      </c>
      <c r="K11" s="75">
        <v>1251573</v>
      </c>
      <c r="M11" s="75">
        <v>1255200</v>
      </c>
      <c r="N11" s="75">
        <v>1254055</v>
      </c>
      <c r="O11" s="75">
        <v>1255250</v>
      </c>
      <c r="P11" s="5"/>
    </row>
    <row r="12" spans="1:16" x14ac:dyDescent="0.3">
      <c r="A12" s="22" t="s">
        <v>299</v>
      </c>
      <c r="B12" s="72">
        <v>1508983</v>
      </c>
      <c r="C12" s="72"/>
      <c r="D12" s="75">
        <v>1509661</v>
      </c>
      <c r="E12" s="72">
        <v>1500411</v>
      </c>
      <c r="F12" s="75">
        <v>1532547</v>
      </c>
      <c r="G12" s="75">
        <v>1517100</v>
      </c>
      <c r="H12" s="75"/>
      <c r="I12" s="75">
        <v>1578767</v>
      </c>
      <c r="J12" s="75">
        <v>1572000</v>
      </c>
      <c r="K12" s="75">
        <v>1576136</v>
      </c>
      <c r="M12" s="75">
        <v>1576800</v>
      </c>
      <c r="N12" s="75">
        <v>1602345</v>
      </c>
      <c r="O12" s="75">
        <v>1602500</v>
      </c>
      <c r="P12" s="5"/>
    </row>
    <row r="13" spans="1:16" x14ac:dyDescent="0.3">
      <c r="A13" s="22" t="s">
        <v>105</v>
      </c>
      <c r="B13" s="72">
        <v>4449875</v>
      </c>
      <c r="C13" s="72"/>
      <c r="D13" s="75">
        <v>6066887</v>
      </c>
      <c r="E13" s="72">
        <v>6198982</v>
      </c>
      <c r="F13" s="75">
        <v>8638431</v>
      </c>
      <c r="G13" s="75">
        <v>8909849</v>
      </c>
      <c r="H13" s="75"/>
      <c r="I13" s="88">
        <v>9968381</v>
      </c>
      <c r="J13" s="75">
        <v>10481563</v>
      </c>
      <c r="K13" s="75">
        <v>10224179</v>
      </c>
      <c r="M13" s="75">
        <v>11497108</v>
      </c>
      <c r="N13" s="75">
        <v>10949416</v>
      </c>
      <c r="O13" s="75">
        <v>12995909</v>
      </c>
      <c r="P13" s="5"/>
    </row>
    <row r="14" spans="1:16" x14ac:dyDescent="0.3">
      <c r="A14" s="22" t="s">
        <v>300</v>
      </c>
      <c r="B14" s="72">
        <v>525164</v>
      </c>
      <c r="C14" s="72"/>
      <c r="D14" s="75">
        <v>557034</v>
      </c>
      <c r="E14" s="72">
        <v>510000</v>
      </c>
      <c r="F14" s="75">
        <v>571823</v>
      </c>
      <c r="G14" s="75">
        <v>525000</v>
      </c>
      <c r="H14" s="75"/>
      <c r="I14" s="88">
        <v>595413</v>
      </c>
      <c r="J14" s="75">
        <v>570000</v>
      </c>
      <c r="K14" s="75">
        <v>590000</v>
      </c>
      <c r="M14" s="75">
        <v>600000</v>
      </c>
      <c r="N14" s="75">
        <v>610000</v>
      </c>
      <c r="O14" s="75">
        <v>620000</v>
      </c>
      <c r="P14" s="5"/>
    </row>
    <row r="15" spans="1:16" x14ac:dyDescent="0.3">
      <c r="A15" s="22" t="s">
        <v>609</v>
      </c>
      <c r="B15" s="72">
        <v>80000</v>
      </c>
      <c r="C15" s="72"/>
      <c r="D15" s="75">
        <v>80000</v>
      </c>
      <c r="E15" s="72">
        <v>80000</v>
      </c>
      <c r="F15" s="75"/>
      <c r="G15" s="75"/>
      <c r="H15" s="75"/>
      <c r="I15" s="88">
        <v>0</v>
      </c>
      <c r="J15" s="75">
        <v>0</v>
      </c>
      <c r="K15" s="75">
        <v>0</v>
      </c>
      <c r="M15" s="75">
        <v>0</v>
      </c>
      <c r="N15" s="75">
        <v>0</v>
      </c>
      <c r="O15" s="75"/>
      <c r="P15" s="5"/>
    </row>
    <row r="16" spans="1:16" x14ac:dyDescent="0.3">
      <c r="A16" s="22" t="s">
        <v>301</v>
      </c>
      <c r="B16" s="72">
        <v>1124903</v>
      </c>
      <c r="C16" s="72"/>
      <c r="D16" s="75">
        <v>1569158</v>
      </c>
      <c r="E16" s="72">
        <v>1637430</v>
      </c>
      <c r="F16" s="75">
        <v>2179836</v>
      </c>
      <c r="G16" s="75">
        <v>2274864</v>
      </c>
      <c r="H16" s="75"/>
      <c r="I16" s="88">
        <v>2583185</v>
      </c>
      <c r="J16" s="75">
        <v>2553665</v>
      </c>
      <c r="K16" s="75">
        <v>2530543</v>
      </c>
      <c r="M16" s="75">
        <v>2766904</v>
      </c>
      <c r="N16" s="75">
        <v>2771676</v>
      </c>
      <c r="O16" s="75">
        <v>3049249</v>
      </c>
      <c r="P16" s="5"/>
    </row>
    <row r="17" spans="1:16" x14ac:dyDescent="0.3">
      <c r="A17" s="22" t="s">
        <v>106</v>
      </c>
      <c r="B17" s="72">
        <v>73325</v>
      </c>
      <c r="C17" s="72"/>
      <c r="D17" s="75">
        <v>76808</v>
      </c>
      <c r="E17" s="72">
        <v>56925</v>
      </c>
      <c r="F17" s="75">
        <v>209495</v>
      </c>
      <c r="G17" s="75">
        <v>77300</v>
      </c>
      <c r="H17" s="75"/>
      <c r="I17" s="88">
        <v>354023</v>
      </c>
      <c r="J17" s="75">
        <v>178588</v>
      </c>
      <c r="K17" s="75">
        <v>329055</v>
      </c>
      <c r="M17" s="75">
        <v>354577</v>
      </c>
      <c r="N17" s="75">
        <v>266600</v>
      </c>
      <c r="O17" s="75">
        <v>98599</v>
      </c>
      <c r="P17" s="5"/>
    </row>
    <row r="18" spans="1:16" x14ac:dyDescent="0.3">
      <c r="A18" s="22" t="s">
        <v>302</v>
      </c>
      <c r="B18" s="72">
        <v>59637</v>
      </c>
      <c r="C18" s="72"/>
      <c r="D18" s="75">
        <v>82016</v>
      </c>
      <c r="E18" s="72">
        <v>10000</v>
      </c>
      <c r="F18" s="75">
        <v>645289</v>
      </c>
      <c r="G18" s="75">
        <v>10000</v>
      </c>
      <c r="H18" s="75"/>
      <c r="I18" s="88">
        <v>37139</v>
      </c>
      <c r="J18" s="75">
        <v>15000</v>
      </c>
      <c r="K18" s="75">
        <v>31000</v>
      </c>
      <c r="M18" s="75">
        <v>15000</v>
      </c>
      <c r="N18" s="75">
        <v>51418</v>
      </c>
      <c r="O18" s="75">
        <v>25000</v>
      </c>
      <c r="P18" s="5"/>
    </row>
    <row r="19" spans="1:16" x14ac:dyDescent="0.3">
      <c r="A19" s="22" t="s">
        <v>303</v>
      </c>
      <c r="B19" s="72">
        <v>123995</v>
      </c>
      <c r="C19" s="72"/>
      <c r="D19" s="75">
        <v>45</v>
      </c>
      <c r="E19" s="72">
        <v>500</v>
      </c>
      <c r="F19" s="75">
        <v>44</v>
      </c>
      <c r="G19" s="75">
        <v>500</v>
      </c>
      <c r="H19" s="75"/>
      <c r="I19" s="75">
        <v>250042</v>
      </c>
      <c r="J19" s="75">
        <v>0</v>
      </c>
      <c r="K19" s="75">
        <v>253000</v>
      </c>
      <c r="M19" s="75">
        <v>0</v>
      </c>
      <c r="N19" s="75">
        <v>500</v>
      </c>
      <c r="O19" s="75">
        <v>0</v>
      </c>
      <c r="P19" s="5"/>
    </row>
    <row r="20" spans="1:16" x14ac:dyDescent="0.3">
      <c r="A20" s="22" t="s">
        <v>304</v>
      </c>
      <c r="B20" s="72">
        <v>535107</v>
      </c>
      <c r="C20" s="72"/>
      <c r="D20" s="75">
        <v>403996</v>
      </c>
      <c r="E20" s="72">
        <v>0</v>
      </c>
      <c r="F20" s="75">
        <v>243336</v>
      </c>
      <c r="G20" s="75">
        <v>0</v>
      </c>
      <c r="H20" s="75"/>
      <c r="I20" s="75">
        <v>465793</v>
      </c>
      <c r="J20" s="75">
        <v>0</v>
      </c>
      <c r="K20" s="75">
        <v>497664</v>
      </c>
      <c r="M20" s="75">
        <v>0</v>
      </c>
      <c r="N20" s="75">
        <v>1125963</v>
      </c>
      <c r="O20" s="75">
        <v>0</v>
      </c>
      <c r="P20" s="5"/>
    </row>
    <row r="21" spans="1:16" x14ac:dyDescent="0.3">
      <c r="A21" s="22" t="s">
        <v>305</v>
      </c>
      <c r="B21" s="72">
        <v>13476</v>
      </c>
      <c r="C21" s="72"/>
      <c r="D21" s="75">
        <v>64007</v>
      </c>
      <c r="E21" s="72">
        <v>0</v>
      </c>
      <c r="F21" s="75">
        <v>12321</v>
      </c>
      <c r="G21" s="75">
        <v>0</v>
      </c>
      <c r="H21" s="75"/>
      <c r="I21" s="75">
        <v>14848</v>
      </c>
      <c r="J21" s="75">
        <v>0</v>
      </c>
      <c r="K21" s="75">
        <v>16650</v>
      </c>
      <c r="M21" s="75">
        <v>0</v>
      </c>
      <c r="N21" s="75">
        <v>51755</v>
      </c>
      <c r="O21" s="75">
        <v>0</v>
      </c>
      <c r="P21" s="5"/>
    </row>
    <row r="22" spans="1:16" x14ac:dyDescent="0.3">
      <c r="A22" s="22" t="s">
        <v>163</v>
      </c>
      <c r="B22" s="72">
        <v>288747</v>
      </c>
      <c r="C22" s="72"/>
      <c r="D22" s="75">
        <v>250385</v>
      </c>
      <c r="E22" s="72">
        <v>250000</v>
      </c>
      <c r="F22" s="75">
        <v>227642</v>
      </c>
      <c r="G22" s="75">
        <v>250000</v>
      </c>
      <c r="H22" s="75"/>
      <c r="I22" s="75">
        <v>220146</v>
      </c>
      <c r="J22" s="75">
        <v>225000</v>
      </c>
      <c r="K22" s="75">
        <v>220000</v>
      </c>
      <c r="M22" s="75">
        <v>225000</v>
      </c>
      <c r="N22" s="75">
        <v>200000</v>
      </c>
      <c r="O22" s="75">
        <v>175000</v>
      </c>
      <c r="P22" s="5"/>
    </row>
    <row r="23" spans="1:16" x14ac:dyDescent="0.3">
      <c r="A23" s="22" t="s">
        <v>306</v>
      </c>
      <c r="B23" s="72">
        <v>22251969</v>
      </c>
      <c r="C23" s="72"/>
      <c r="D23" s="75">
        <v>0</v>
      </c>
      <c r="E23" s="72">
        <v>0</v>
      </c>
      <c r="F23" s="75">
        <v>5667203</v>
      </c>
      <c r="G23" s="75">
        <v>0</v>
      </c>
      <c r="H23" s="75"/>
      <c r="I23" s="75">
        <v>14498203</v>
      </c>
      <c r="J23" s="75">
        <v>0</v>
      </c>
      <c r="K23" s="75">
        <v>0</v>
      </c>
      <c r="M23" s="75">
        <v>0</v>
      </c>
      <c r="N23" s="75">
        <v>0</v>
      </c>
      <c r="O23" s="75">
        <v>0</v>
      </c>
      <c r="P23" s="5"/>
    </row>
    <row r="24" spans="1:16" ht="16.2" x14ac:dyDescent="0.45">
      <c r="A24" s="22" t="s">
        <v>307</v>
      </c>
      <c r="B24" s="73">
        <v>0</v>
      </c>
      <c r="C24" s="72"/>
      <c r="D24" s="79">
        <v>0</v>
      </c>
      <c r="E24" s="73">
        <v>0</v>
      </c>
      <c r="F24" s="79">
        <v>105619</v>
      </c>
      <c r="G24" s="79">
        <v>0</v>
      </c>
      <c r="H24" s="75"/>
      <c r="I24" s="129">
        <v>0</v>
      </c>
      <c r="J24" s="79">
        <v>0</v>
      </c>
      <c r="K24" s="79">
        <v>0</v>
      </c>
      <c r="M24" s="79">
        <v>0</v>
      </c>
      <c r="N24" s="129">
        <v>0</v>
      </c>
      <c r="O24" s="79">
        <v>0</v>
      </c>
      <c r="P24" s="5"/>
    </row>
    <row r="25" spans="1:16" x14ac:dyDescent="0.3">
      <c r="A25" s="26" t="s">
        <v>107</v>
      </c>
      <c r="B25" s="74">
        <f>SUM(B10:B23)</f>
        <v>34065206</v>
      </c>
      <c r="C25" s="74"/>
      <c r="D25" s="74">
        <v>12125263</v>
      </c>
      <c r="E25" s="74">
        <f>SUM(E10:E24)</f>
        <v>13218660</v>
      </c>
      <c r="F25" s="81">
        <v>21456138</v>
      </c>
      <c r="G25" s="81">
        <f>SUM(G10:G24)</f>
        <v>14972713</v>
      </c>
      <c r="H25" s="75"/>
      <c r="I25" s="92">
        <f>SUM(I10:I24)</f>
        <v>32002254</v>
      </c>
      <c r="J25" s="81">
        <v>16998379</v>
      </c>
      <c r="K25" s="81">
        <v>17712733</v>
      </c>
      <c r="M25" s="81">
        <v>18550844</v>
      </c>
      <c r="N25" s="92">
        <f>SUM(N10:N24)</f>
        <v>19098628</v>
      </c>
      <c r="O25" s="81">
        <f>SUM(O10:O24)</f>
        <v>20040607</v>
      </c>
      <c r="P25" s="5"/>
    </row>
    <row r="26" spans="1:16" x14ac:dyDescent="0.3">
      <c r="A26" s="5"/>
      <c r="B26" s="75"/>
      <c r="C26" s="75"/>
      <c r="D26" s="88"/>
      <c r="E26" s="75"/>
      <c r="F26" s="75"/>
      <c r="G26" s="75"/>
      <c r="H26" s="75"/>
      <c r="I26" s="75"/>
      <c r="J26" s="75"/>
      <c r="K26" s="75"/>
      <c r="M26" s="75"/>
      <c r="N26" s="75"/>
      <c r="O26" s="75"/>
      <c r="P26" s="5"/>
    </row>
    <row r="27" spans="1:16" ht="16.2" x14ac:dyDescent="0.45">
      <c r="A27" s="1" t="s">
        <v>30</v>
      </c>
      <c r="B27" s="81">
        <f>SUM(B25,B7)</f>
        <v>41118338</v>
      </c>
      <c r="C27" s="81"/>
      <c r="D27" s="95">
        <v>19821916</v>
      </c>
      <c r="E27" s="82">
        <f>SUM(E25,E7)</f>
        <v>20410813</v>
      </c>
      <c r="F27" s="82">
        <v>29821365</v>
      </c>
      <c r="G27" s="82">
        <v>24277146</v>
      </c>
      <c r="H27" s="75"/>
      <c r="I27" s="82">
        <f>SUM(I7,I25)</f>
        <v>42438664</v>
      </c>
      <c r="J27" s="82">
        <v>25844912</v>
      </c>
      <c r="K27" s="82">
        <v>28149144</v>
      </c>
      <c r="M27" s="82">
        <v>29637753</v>
      </c>
      <c r="N27" s="82">
        <v>31593611</v>
      </c>
      <c r="O27" s="82">
        <f>SUM(O7,O25)</f>
        <v>32878531</v>
      </c>
      <c r="P27" s="5"/>
    </row>
    <row r="28" spans="1:16" x14ac:dyDescent="0.3">
      <c r="A28" s="5"/>
      <c r="B28" s="75"/>
      <c r="C28" s="75"/>
      <c r="D28" s="88"/>
      <c r="E28" s="75"/>
      <c r="F28" s="75"/>
      <c r="G28" s="75"/>
      <c r="H28" s="75"/>
      <c r="I28" s="75"/>
      <c r="J28" s="75"/>
      <c r="K28" s="75"/>
      <c r="M28" s="75"/>
      <c r="N28" s="75"/>
      <c r="O28" s="75"/>
      <c r="P28" s="5"/>
    </row>
    <row r="29" spans="1:16" x14ac:dyDescent="0.3">
      <c r="A29" s="1" t="s">
        <v>108</v>
      </c>
      <c r="B29" s="81"/>
      <c r="C29" s="81"/>
      <c r="D29" s="92"/>
      <c r="E29" s="81"/>
      <c r="F29" s="75"/>
      <c r="G29" s="75"/>
      <c r="H29" s="75"/>
      <c r="I29" s="75"/>
      <c r="J29" s="75"/>
      <c r="K29" s="75"/>
      <c r="M29" s="75"/>
      <c r="N29" s="75"/>
      <c r="O29" s="75"/>
      <c r="P29" s="5"/>
    </row>
    <row r="30" spans="1:16" x14ac:dyDescent="0.3">
      <c r="A30" s="5" t="s">
        <v>226</v>
      </c>
      <c r="B30" s="75">
        <v>344881</v>
      </c>
      <c r="C30" s="75"/>
      <c r="D30" s="75">
        <v>270528</v>
      </c>
      <c r="E30" s="75">
        <v>211894</v>
      </c>
      <c r="F30" s="75">
        <v>188087</v>
      </c>
      <c r="G30" s="75">
        <v>107663</v>
      </c>
      <c r="H30" s="75"/>
      <c r="I30" s="75">
        <v>207754</v>
      </c>
      <c r="J30" s="75">
        <v>238291</v>
      </c>
      <c r="K30" s="75">
        <v>129377</v>
      </c>
      <c r="M30" s="75">
        <v>128377</v>
      </c>
      <c r="N30" s="75">
        <v>285245</v>
      </c>
      <c r="O30" s="75">
        <v>276441</v>
      </c>
      <c r="P30" s="5"/>
    </row>
    <row r="31" spans="1:16" x14ac:dyDescent="0.3">
      <c r="A31" s="5" t="s">
        <v>308</v>
      </c>
      <c r="B31" s="75">
        <v>14885885</v>
      </c>
      <c r="C31" s="75"/>
      <c r="D31" s="75">
        <v>6750278</v>
      </c>
      <c r="E31" s="75">
        <v>6762315</v>
      </c>
      <c r="F31" s="75">
        <v>8659629</v>
      </c>
      <c r="G31" s="75">
        <v>8826440</v>
      </c>
      <c r="H31" s="75"/>
      <c r="I31" s="75">
        <v>10379721</v>
      </c>
      <c r="J31" s="75">
        <v>10698377</v>
      </c>
      <c r="K31" s="75">
        <v>13245055</v>
      </c>
      <c r="M31" s="75">
        <v>13345055</v>
      </c>
      <c r="N31" s="75">
        <v>13530384</v>
      </c>
      <c r="O31" s="75">
        <v>13293771</v>
      </c>
      <c r="P31" s="5"/>
    </row>
    <row r="32" spans="1:16" x14ac:dyDescent="0.3">
      <c r="A32" s="5" t="s">
        <v>228</v>
      </c>
      <c r="B32" s="75">
        <v>379363</v>
      </c>
      <c r="C32" s="75"/>
      <c r="D32" s="75">
        <v>382184</v>
      </c>
      <c r="E32" s="75">
        <v>421266</v>
      </c>
      <c r="F32" s="75">
        <v>49603</v>
      </c>
      <c r="G32" s="75">
        <v>50403</v>
      </c>
      <c r="H32" s="75"/>
      <c r="I32" s="75">
        <v>63373</v>
      </c>
      <c r="J32" s="72">
        <v>50690</v>
      </c>
      <c r="K32" s="75">
        <v>93551</v>
      </c>
      <c r="M32" s="75">
        <v>93551</v>
      </c>
      <c r="N32" s="75">
        <v>151301</v>
      </c>
      <c r="O32" s="75">
        <v>67735</v>
      </c>
      <c r="P32" s="5"/>
    </row>
    <row r="33" spans="1:16" x14ac:dyDescent="0.3">
      <c r="A33" s="5" t="s">
        <v>229</v>
      </c>
      <c r="B33" s="75">
        <v>98948</v>
      </c>
      <c r="C33" s="75"/>
      <c r="D33" s="75">
        <v>87641</v>
      </c>
      <c r="E33" s="75">
        <v>102177</v>
      </c>
      <c r="F33" s="75">
        <v>23105</v>
      </c>
      <c r="G33" s="75">
        <v>29950</v>
      </c>
      <c r="H33" s="75"/>
      <c r="I33" s="75">
        <v>23498</v>
      </c>
      <c r="J33" s="75">
        <v>24640</v>
      </c>
      <c r="K33" s="75">
        <v>19060</v>
      </c>
      <c r="M33" s="75">
        <v>19060</v>
      </c>
      <c r="N33" s="75">
        <v>12908</v>
      </c>
      <c r="O33" s="75">
        <v>22260</v>
      </c>
      <c r="P33" s="5"/>
    </row>
    <row r="34" spans="1:16" x14ac:dyDescent="0.3">
      <c r="A34" s="5" t="s">
        <v>230</v>
      </c>
      <c r="B34" s="75">
        <v>803964</v>
      </c>
      <c r="C34" s="75"/>
      <c r="D34" s="75">
        <v>168640</v>
      </c>
      <c r="E34" s="75">
        <v>541401</v>
      </c>
      <c r="F34" s="125">
        <v>1310225</v>
      </c>
      <c r="G34" s="75">
        <v>19175</v>
      </c>
      <c r="H34" s="75"/>
      <c r="I34" s="75">
        <v>11967706</v>
      </c>
      <c r="J34" s="125">
        <v>23640</v>
      </c>
      <c r="K34" s="75">
        <v>28250</v>
      </c>
      <c r="M34" s="75">
        <v>28250</v>
      </c>
      <c r="N34" s="75">
        <v>37213</v>
      </c>
      <c r="O34" s="75">
        <v>517750</v>
      </c>
      <c r="P34" s="5"/>
    </row>
    <row r="35" spans="1:16" ht="16.2" x14ac:dyDescent="0.45">
      <c r="A35" s="5" t="s">
        <v>231</v>
      </c>
      <c r="B35" s="79">
        <v>15192143</v>
      </c>
      <c r="C35" s="75"/>
      <c r="D35" s="79">
        <v>2324371</v>
      </c>
      <c r="E35" s="79">
        <v>1031900</v>
      </c>
      <c r="F35" s="141">
        <v>6947916</v>
      </c>
      <c r="G35" s="79">
        <v>1143000</v>
      </c>
      <c r="H35" s="75"/>
      <c r="I35" s="129">
        <v>5795769</v>
      </c>
      <c r="J35" s="142">
        <v>1342424</v>
      </c>
      <c r="K35" s="79">
        <v>1879500</v>
      </c>
      <c r="M35" s="79">
        <v>1879500</v>
      </c>
      <c r="N35" s="129">
        <v>3134775</v>
      </c>
      <c r="O35" s="79">
        <v>2562500</v>
      </c>
      <c r="P35" s="5"/>
    </row>
    <row r="36" spans="1:16" x14ac:dyDescent="0.3">
      <c r="A36" s="1" t="s">
        <v>112</v>
      </c>
      <c r="B36" s="81">
        <f>SUM(B30:B35)</f>
        <v>31705184</v>
      </c>
      <c r="C36" s="81"/>
      <c r="D36" s="81">
        <v>9983642</v>
      </c>
      <c r="E36" s="81">
        <f>SUM(E30:E35)</f>
        <v>9070953</v>
      </c>
      <c r="F36" s="81">
        <v>17178565</v>
      </c>
      <c r="G36" s="81">
        <f>SUM(G30:G35)</f>
        <v>10176631</v>
      </c>
      <c r="H36" s="75"/>
      <c r="I36" s="81">
        <f>SUM(I30:I35)</f>
        <v>28437821</v>
      </c>
      <c r="J36" s="81">
        <v>12236023</v>
      </c>
      <c r="K36" s="81">
        <v>15493793</v>
      </c>
      <c r="M36" s="81">
        <f>SUM(M30:M35)</f>
        <v>15493793</v>
      </c>
      <c r="N36" s="81">
        <f>SUM(N30:N35)</f>
        <v>17151826</v>
      </c>
      <c r="O36" s="81">
        <f>SUM(O30:O35)</f>
        <v>16740457</v>
      </c>
      <c r="P36" s="5"/>
    </row>
    <row r="37" spans="1:16" x14ac:dyDescent="0.3">
      <c r="A37" s="5"/>
      <c r="B37" s="75"/>
      <c r="C37" s="75"/>
      <c r="D37" s="88"/>
      <c r="E37" s="75"/>
      <c r="F37" s="75"/>
      <c r="G37" s="75"/>
      <c r="H37" s="75"/>
      <c r="I37" s="75"/>
      <c r="J37" s="75"/>
      <c r="K37" s="75"/>
      <c r="M37" s="75"/>
      <c r="N37" s="75"/>
      <c r="O37" s="75"/>
      <c r="P37" s="5"/>
    </row>
    <row r="38" spans="1:16" ht="16.2" customHeight="1" x14ac:dyDescent="0.3">
      <c r="A38" s="26" t="s">
        <v>232</v>
      </c>
      <c r="B38" s="74"/>
      <c r="C38" s="74"/>
      <c r="D38" s="98"/>
      <c r="E38" s="74"/>
      <c r="F38" s="72"/>
      <c r="G38" s="75"/>
      <c r="H38" s="127"/>
      <c r="I38" s="127"/>
      <c r="J38" s="75"/>
      <c r="K38" s="72"/>
      <c r="M38" s="72"/>
      <c r="N38" s="127"/>
      <c r="O38" s="72"/>
      <c r="P38" s="5"/>
    </row>
    <row r="39" spans="1:16" ht="16.2" x14ac:dyDescent="0.45">
      <c r="A39" s="22" t="s">
        <v>206</v>
      </c>
      <c r="B39" s="73">
        <v>1200000</v>
      </c>
      <c r="C39" s="72"/>
      <c r="D39" s="73">
        <v>961117</v>
      </c>
      <c r="E39" s="73">
        <v>961117</v>
      </c>
      <c r="F39" s="73">
        <v>982539</v>
      </c>
      <c r="G39" s="79">
        <v>982539</v>
      </c>
      <c r="H39" s="75"/>
      <c r="I39" s="129">
        <v>1003861</v>
      </c>
      <c r="J39" s="79">
        <v>1003861</v>
      </c>
      <c r="K39" s="79">
        <v>1003861</v>
      </c>
      <c r="M39" s="79">
        <v>1003861</v>
      </c>
      <c r="N39" s="129">
        <v>1003861</v>
      </c>
      <c r="O39" s="79">
        <v>1003861</v>
      </c>
      <c r="P39" s="5"/>
    </row>
    <row r="40" spans="1:16" ht="16.2" x14ac:dyDescent="0.45">
      <c r="A40" s="26" t="s">
        <v>234</v>
      </c>
      <c r="B40" s="74">
        <v>1200000</v>
      </c>
      <c r="C40" s="74"/>
      <c r="D40" s="73">
        <v>961117</v>
      </c>
      <c r="E40" s="73">
        <v>961117</v>
      </c>
      <c r="F40" s="73">
        <v>982539</v>
      </c>
      <c r="G40" s="79">
        <v>982539</v>
      </c>
      <c r="H40" s="75"/>
      <c r="I40" s="129">
        <v>1003861</v>
      </c>
      <c r="J40" s="87">
        <v>1003861</v>
      </c>
      <c r="K40" s="79">
        <v>1003861</v>
      </c>
      <c r="L40" s="75"/>
      <c r="M40" s="79">
        <v>1003861</v>
      </c>
      <c r="N40" s="79">
        <v>1003861</v>
      </c>
      <c r="O40" s="79">
        <v>1003861</v>
      </c>
      <c r="P40" s="5"/>
    </row>
    <row r="41" spans="1:16" x14ac:dyDescent="0.3">
      <c r="A41" s="26" t="s">
        <v>235</v>
      </c>
      <c r="B41" s="74">
        <f>SUM(B40,B36)</f>
        <v>32905184</v>
      </c>
      <c r="C41" s="74"/>
      <c r="D41" s="76">
        <v>10944759</v>
      </c>
      <c r="E41" s="76">
        <v>10032070</v>
      </c>
      <c r="F41" s="72">
        <v>18161104</v>
      </c>
      <c r="G41" s="75">
        <v>11159170</v>
      </c>
      <c r="H41" s="88"/>
      <c r="I41" s="75">
        <f>SUM(I40,I36)</f>
        <v>29441682</v>
      </c>
      <c r="J41" s="75">
        <v>13239884</v>
      </c>
      <c r="K41" s="75">
        <v>16497654</v>
      </c>
      <c r="L41" s="75"/>
      <c r="M41" s="75">
        <v>15493793</v>
      </c>
      <c r="N41" s="75">
        <v>18155687</v>
      </c>
      <c r="O41" s="75">
        <v>17744318</v>
      </c>
      <c r="P41" s="5"/>
    </row>
    <row r="42" spans="1:16" x14ac:dyDescent="0.3">
      <c r="A42" s="22"/>
      <c r="B42" s="72"/>
      <c r="C42" s="72"/>
      <c r="D42" s="127"/>
      <c r="E42" s="72"/>
      <c r="F42" s="72"/>
      <c r="G42" s="75"/>
      <c r="H42" s="88"/>
      <c r="I42" s="75"/>
      <c r="J42" s="75"/>
      <c r="K42" s="75"/>
      <c r="L42" s="75"/>
      <c r="M42" s="75"/>
      <c r="N42" s="5"/>
      <c r="O42" s="75"/>
      <c r="P42" s="5"/>
    </row>
    <row r="43" spans="1:16" x14ac:dyDescent="0.3">
      <c r="A43" s="26" t="s">
        <v>236</v>
      </c>
      <c r="B43" s="74"/>
      <c r="C43" s="74"/>
      <c r="D43" s="98"/>
      <c r="E43" s="74"/>
      <c r="F43" s="72"/>
      <c r="G43" s="75"/>
      <c r="H43" s="75"/>
      <c r="I43" s="75"/>
      <c r="J43" s="75"/>
      <c r="K43" s="75"/>
      <c r="L43" s="75"/>
      <c r="M43" s="75"/>
      <c r="N43" s="5"/>
      <c r="O43" s="75"/>
      <c r="P43" s="5"/>
    </row>
    <row r="44" spans="1:16" x14ac:dyDescent="0.3">
      <c r="A44" s="22" t="s">
        <v>309</v>
      </c>
      <c r="B44" s="72">
        <v>516500</v>
      </c>
      <c r="C44" s="72"/>
      <c r="D44" s="72">
        <v>500526</v>
      </c>
      <c r="E44" s="72">
        <v>500000</v>
      </c>
      <c r="F44" s="72">
        <v>503231</v>
      </c>
      <c r="G44" s="75">
        <v>500000</v>
      </c>
      <c r="H44" s="75"/>
      <c r="I44" s="75">
        <v>502000</v>
      </c>
      <c r="J44" s="75">
        <v>500000</v>
      </c>
      <c r="K44" s="75">
        <v>500000</v>
      </c>
      <c r="L44" s="75"/>
      <c r="M44" s="75">
        <v>600000</v>
      </c>
      <c r="N44" s="75">
        <v>600000</v>
      </c>
      <c r="O44" s="75">
        <v>600000</v>
      </c>
      <c r="P44" s="5"/>
    </row>
    <row r="45" spans="1:16" x14ac:dyDescent="0.3">
      <c r="A45" s="22" t="s">
        <v>310</v>
      </c>
      <c r="B45" s="72">
        <v>0</v>
      </c>
      <c r="C45" s="72"/>
      <c r="D45" s="75">
        <v>0</v>
      </c>
      <c r="E45" s="72">
        <v>0</v>
      </c>
      <c r="F45" s="72">
        <v>105619</v>
      </c>
      <c r="G45" s="75">
        <v>0</v>
      </c>
      <c r="H45" s="75"/>
      <c r="I45" s="88">
        <v>0</v>
      </c>
      <c r="J45" s="75">
        <v>0</v>
      </c>
      <c r="K45" s="75">
        <v>0</v>
      </c>
      <c r="L45" s="75"/>
      <c r="M45" s="75">
        <v>0</v>
      </c>
      <c r="N45" s="75">
        <v>0</v>
      </c>
      <c r="O45" s="75">
        <v>0</v>
      </c>
      <c r="P45" s="5"/>
    </row>
    <row r="46" spans="1:16" ht="16.2" x14ac:dyDescent="0.45">
      <c r="A46" s="22" t="s">
        <v>238</v>
      </c>
      <c r="B46" s="73">
        <v>0</v>
      </c>
      <c r="C46" s="72"/>
      <c r="D46" s="91">
        <v>11405</v>
      </c>
      <c r="E46" s="73">
        <v>0</v>
      </c>
      <c r="F46" s="73">
        <v>615000</v>
      </c>
      <c r="G46" s="79">
        <v>0</v>
      </c>
      <c r="H46" s="75"/>
      <c r="I46" s="79">
        <v>0</v>
      </c>
      <c r="J46" s="79">
        <v>0</v>
      </c>
      <c r="K46" s="79">
        <v>0</v>
      </c>
      <c r="L46" s="75"/>
      <c r="M46" s="79">
        <v>0</v>
      </c>
      <c r="N46" s="79">
        <v>0</v>
      </c>
      <c r="O46" s="79">
        <v>0</v>
      </c>
      <c r="P46" s="5"/>
    </row>
    <row r="47" spans="1:16" ht="16.2" x14ac:dyDescent="0.45">
      <c r="A47" s="26" t="s">
        <v>239</v>
      </c>
      <c r="B47" s="74">
        <f>SUM(B44:B46)</f>
        <v>516500</v>
      </c>
      <c r="C47" s="74"/>
      <c r="D47" s="73">
        <v>511931</v>
      </c>
      <c r="E47" s="73">
        <v>500000</v>
      </c>
      <c r="F47" s="73">
        <v>1223850</v>
      </c>
      <c r="G47" s="79">
        <v>500000</v>
      </c>
      <c r="H47" s="75"/>
      <c r="I47" s="75">
        <v>502000</v>
      </c>
      <c r="J47" s="75">
        <v>500000</v>
      </c>
      <c r="K47" s="75">
        <v>500000</v>
      </c>
      <c r="L47" s="75"/>
      <c r="M47" s="75">
        <v>600000</v>
      </c>
      <c r="N47" s="75">
        <v>600000</v>
      </c>
      <c r="O47" s="75">
        <v>600000</v>
      </c>
      <c r="P47" s="5"/>
    </row>
    <row r="48" spans="1:16" ht="16.2" x14ac:dyDescent="0.45">
      <c r="A48" s="26" t="s">
        <v>240</v>
      </c>
      <c r="B48" s="74">
        <v>33421683</v>
      </c>
      <c r="C48" s="74"/>
      <c r="D48" s="74">
        <v>11456690</v>
      </c>
      <c r="E48" s="74">
        <v>10532070</v>
      </c>
      <c r="F48" s="74">
        <v>19384954</v>
      </c>
      <c r="G48" s="81">
        <v>11659170</v>
      </c>
      <c r="H48" s="75"/>
      <c r="I48" s="82">
        <f>SUM(I41,I47)</f>
        <v>29943682</v>
      </c>
      <c r="J48" s="82">
        <v>13739884</v>
      </c>
      <c r="K48" s="82">
        <v>17062235</v>
      </c>
      <c r="L48" s="75"/>
      <c r="M48" s="82">
        <v>17097654</v>
      </c>
      <c r="N48" s="82">
        <v>18755687</v>
      </c>
      <c r="O48" s="82">
        <f>SUM(O47,O41)</f>
        <v>18344318</v>
      </c>
      <c r="P48" s="5"/>
    </row>
    <row r="49" spans="1:16" x14ac:dyDescent="0.3">
      <c r="A49" s="5"/>
      <c r="B49" s="75"/>
      <c r="C49" s="75"/>
      <c r="D49" s="88"/>
      <c r="E49" s="75"/>
      <c r="F49" s="72"/>
      <c r="G49" s="75"/>
      <c r="H49" s="75"/>
      <c r="I49" s="75"/>
      <c r="J49" s="75"/>
      <c r="K49" s="75"/>
      <c r="L49" s="75"/>
      <c r="M49" s="75"/>
      <c r="N49" s="5"/>
      <c r="O49" s="75"/>
      <c r="P49" s="5"/>
    </row>
    <row r="50" spans="1:16" x14ac:dyDescent="0.3">
      <c r="A50" s="1" t="s">
        <v>38</v>
      </c>
      <c r="B50" s="81">
        <v>643524</v>
      </c>
      <c r="C50" s="81"/>
      <c r="D50" s="81">
        <v>668573</v>
      </c>
      <c r="E50" s="81">
        <v>2686590</v>
      </c>
      <c r="F50" s="81">
        <v>2071184</v>
      </c>
      <c r="G50" s="81">
        <v>3313543</v>
      </c>
      <c r="H50" s="75"/>
      <c r="I50" s="81">
        <v>2058573</v>
      </c>
      <c r="J50" s="81">
        <v>3258495</v>
      </c>
      <c r="K50" s="81">
        <v>650498</v>
      </c>
      <c r="L50" s="75"/>
      <c r="M50" s="81">
        <v>1453190</v>
      </c>
      <c r="N50" s="81">
        <v>342941</v>
      </c>
      <c r="O50" s="81">
        <v>1696289</v>
      </c>
      <c r="P50" s="5"/>
    </row>
    <row r="51" spans="1:16" ht="18" x14ac:dyDescent="0.35">
      <c r="A51" s="38"/>
      <c r="B51" s="128"/>
      <c r="C51" s="128"/>
      <c r="D51" s="143"/>
      <c r="E51" s="128"/>
      <c r="F51" s="75"/>
      <c r="G51" s="75"/>
      <c r="H51" s="75"/>
      <c r="I51" s="81"/>
      <c r="J51" s="75"/>
      <c r="K51" s="75"/>
      <c r="L51" s="75"/>
      <c r="M51" s="75"/>
      <c r="N51" s="5"/>
      <c r="O51" s="75"/>
      <c r="P51" s="5"/>
    </row>
    <row r="52" spans="1:16" ht="16.2" x14ac:dyDescent="0.45">
      <c r="A52" s="1" t="s">
        <v>311</v>
      </c>
      <c r="B52" s="82">
        <v>0</v>
      </c>
      <c r="C52" s="81"/>
      <c r="D52" s="82">
        <v>259664</v>
      </c>
      <c r="E52" s="82">
        <v>0</v>
      </c>
      <c r="F52" s="82">
        <v>1099229</v>
      </c>
      <c r="G52" s="82">
        <v>536907</v>
      </c>
      <c r="H52" s="75"/>
      <c r="I52" s="82">
        <v>250000</v>
      </c>
      <c r="J52" s="82">
        <v>816885</v>
      </c>
      <c r="K52" s="82">
        <v>250000</v>
      </c>
      <c r="L52" s="81"/>
      <c r="M52" s="82">
        <v>250000</v>
      </c>
      <c r="N52" s="82">
        <v>250000</v>
      </c>
      <c r="O52" s="82">
        <v>250500</v>
      </c>
      <c r="P52" s="5"/>
    </row>
    <row r="53" spans="1:16" x14ac:dyDescent="0.3">
      <c r="A53" s="1" t="s">
        <v>114</v>
      </c>
      <c r="B53" s="81">
        <v>7696655</v>
      </c>
      <c r="C53" s="81"/>
      <c r="D53" s="81">
        <v>8105562</v>
      </c>
      <c r="E53" s="81">
        <v>9878743</v>
      </c>
      <c r="F53" s="81">
        <v>9337182</v>
      </c>
      <c r="G53" s="81">
        <v>10272173</v>
      </c>
      <c r="H53" s="75"/>
      <c r="I53" s="81">
        <v>12244983</v>
      </c>
      <c r="J53" s="81">
        <v>11288143</v>
      </c>
      <c r="K53" s="81">
        <v>10836909</v>
      </c>
      <c r="L53" s="81"/>
      <c r="M53" s="81">
        <v>12290099</v>
      </c>
      <c r="N53" s="81">
        <v>12587424</v>
      </c>
      <c r="O53" s="81">
        <v>14283713</v>
      </c>
      <c r="P53" s="5"/>
    </row>
    <row r="54" spans="1:16" x14ac:dyDescent="0.3">
      <c r="A54" s="5"/>
      <c r="B54" s="3"/>
      <c r="C54" s="3"/>
      <c r="D54" s="5"/>
      <c r="E54" s="3"/>
      <c r="F54" s="3"/>
      <c r="G54" s="5"/>
      <c r="H54" s="3"/>
      <c r="I54" s="5"/>
      <c r="J54" s="3"/>
      <c r="K54" s="3"/>
      <c r="L54" s="5"/>
      <c r="M54" s="3"/>
      <c r="N54" s="5"/>
      <c r="O54" s="88"/>
      <c r="P54" s="5"/>
    </row>
    <row r="55" spans="1:16" x14ac:dyDescent="0.3">
      <c r="A55" s="5"/>
      <c r="B55" s="3"/>
      <c r="C55" s="3"/>
      <c r="D55" s="5"/>
      <c r="E55" s="3"/>
      <c r="F55" s="3"/>
      <c r="G55" s="5"/>
      <c r="H55" s="3"/>
      <c r="I55" s="3"/>
      <c r="J55" s="3"/>
      <c r="K55" s="3"/>
      <c r="L55" s="3"/>
      <c r="M55" s="3"/>
      <c r="N55" s="5"/>
      <c r="O55" s="5"/>
      <c r="P55" s="5"/>
    </row>
    <row r="56" spans="1:16" x14ac:dyDescent="0.3">
      <c r="A56" s="5"/>
      <c r="B56" s="3"/>
      <c r="C56" s="3"/>
      <c r="D56" s="5"/>
      <c r="E56" s="3"/>
      <c r="F56" s="3"/>
      <c r="G56" s="5"/>
      <c r="H56" s="3"/>
      <c r="I56" s="3"/>
      <c r="J56" s="3"/>
      <c r="K56" s="3"/>
      <c r="L56" s="3"/>
      <c r="M56" s="3"/>
      <c r="N56" s="5"/>
      <c r="O56" s="5"/>
      <c r="P56" s="5"/>
    </row>
    <row r="57" spans="1:16" x14ac:dyDescent="0.3">
      <c r="A57" s="5"/>
      <c r="B57" s="3"/>
      <c r="C57" s="3"/>
      <c r="D57" s="5"/>
      <c r="E57" s="3"/>
      <c r="F57" s="3"/>
      <c r="G57" s="5"/>
      <c r="H57" s="3"/>
      <c r="I57" s="3"/>
      <c r="J57" s="3"/>
      <c r="K57" s="3"/>
      <c r="L57" s="3"/>
      <c r="M57" s="3"/>
      <c r="N57" s="5"/>
      <c r="O57" s="5"/>
      <c r="P57" s="5"/>
    </row>
    <row r="58" spans="1:16" x14ac:dyDescent="0.3">
      <c r="A58" s="5"/>
      <c r="B58" s="5"/>
      <c r="C58" s="5"/>
      <c r="D58" s="5"/>
      <c r="E58" s="3"/>
      <c r="F58" s="3"/>
      <c r="G58" s="5"/>
      <c r="H58" s="39"/>
      <c r="I58" s="37"/>
      <c r="J58" s="3"/>
      <c r="K58" s="3"/>
      <c r="L58" s="3"/>
      <c r="M58" s="3"/>
      <c r="N58" s="5"/>
      <c r="O58" s="5"/>
      <c r="P58" s="5"/>
    </row>
    <row r="59" spans="1:16" x14ac:dyDescent="0.3">
      <c r="A59" s="5"/>
      <c r="B59" s="5"/>
      <c r="C59" s="5"/>
      <c r="D59" s="5"/>
      <c r="E59" s="5"/>
      <c r="F59" s="3"/>
      <c r="G59" s="5"/>
      <c r="H59" s="3"/>
      <c r="I59" s="3"/>
      <c r="J59" s="3"/>
      <c r="K59" s="3"/>
      <c r="L59" s="3"/>
      <c r="M59" s="3"/>
      <c r="N59" s="5"/>
      <c r="O59" s="5"/>
      <c r="P59" s="5"/>
    </row>
    <row r="60" spans="1:16" ht="18" x14ac:dyDescent="0.35">
      <c r="A60" s="22"/>
      <c r="B60" s="22"/>
      <c r="C60" s="22"/>
      <c r="D60" s="22"/>
      <c r="E60" s="22"/>
      <c r="F60" s="23"/>
      <c r="G60" s="21"/>
      <c r="H60" s="21"/>
      <c r="I60" s="21"/>
      <c r="J60" s="23"/>
      <c r="K60" s="3"/>
      <c r="L60" s="31"/>
      <c r="M60" s="23"/>
      <c r="N60" s="21"/>
      <c r="O60" s="21"/>
      <c r="P60" s="5"/>
    </row>
    <row r="61" spans="1:16" x14ac:dyDescent="0.3">
      <c r="A61" s="5"/>
      <c r="B61" s="5"/>
      <c r="C61" s="5"/>
      <c r="D61" s="5"/>
      <c r="E61" s="5"/>
      <c r="F61" s="3"/>
      <c r="G61" s="5"/>
      <c r="H61" s="3"/>
      <c r="I61" s="5"/>
      <c r="J61" s="3"/>
      <c r="K61" s="3"/>
      <c r="L61" s="3"/>
      <c r="M61" s="3"/>
      <c r="N61" s="5"/>
      <c r="O61" s="5"/>
      <c r="P61" s="5"/>
    </row>
    <row r="62" spans="1:16" ht="18" x14ac:dyDescent="0.35">
      <c r="A62" s="38"/>
      <c r="B62" s="38"/>
      <c r="C62" s="38"/>
      <c r="D62" s="38"/>
      <c r="E62" s="38"/>
      <c r="F62" s="3"/>
      <c r="G62" s="5"/>
      <c r="H62" s="5"/>
      <c r="I62" s="3"/>
      <c r="J62" s="3"/>
      <c r="K62" s="3"/>
      <c r="L62" s="3"/>
      <c r="M62" s="3"/>
      <c r="N62" s="5"/>
      <c r="O62" s="5"/>
      <c r="P62" s="5"/>
    </row>
    <row r="63" spans="1:16" x14ac:dyDescent="0.3">
      <c r="A63" s="5"/>
      <c r="B63" s="5"/>
      <c r="C63" s="5"/>
      <c r="D63" s="5"/>
      <c r="E63" s="5"/>
      <c r="F63" s="3"/>
      <c r="G63" s="5"/>
      <c r="H63" s="3"/>
      <c r="I63" s="3"/>
      <c r="J63" s="3"/>
      <c r="K63" s="3"/>
      <c r="L63" s="3"/>
      <c r="M63" s="3"/>
      <c r="N63" s="5"/>
      <c r="O63" s="5"/>
      <c r="P63" s="5"/>
    </row>
    <row r="64" spans="1:16" x14ac:dyDescent="0.3">
      <c r="A64" s="5"/>
      <c r="B64" s="5"/>
      <c r="C64" s="5"/>
      <c r="D64" s="5"/>
      <c r="E64" s="5"/>
      <c r="F64" s="3"/>
      <c r="G64" s="5"/>
      <c r="H64" s="3"/>
      <c r="I64" s="3"/>
      <c r="J64" s="3"/>
      <c r="K64" s="3"/>
      <c r="L64" s="3"/>
      <c r="M64" s="3"/>
      <c r="N64" s="5"/>
      <c r="O64" s="5"/>
      <c r="P64" s="5"/>
    </row>
    <row r="65" spans="1:16" x14ac:dyDescent="0.3">
      <c r="A65" s="5"/>
      <c r="B65" s="5"/>
      <c r="C65" s="5"/>
      <c r="D65" s="5"/>
      <c r="E65" s="5"/>
      <c r="F65" s="28"/>
      <c r="G65" s="5"/>
      <c r="H65" s="3"/>
      <c r="I65" s="3"/>
      <c r="J65" s="3"/>
      <c r="K65" s="3"/>
      <c r="L65" s="3"/>
      <c r="M65" s="3"/>
      <c r="N65" s="5"/>
      <c r="O65" s="5"/>
      <c r="P65" s="5"/>
    </row>
    <row r="66" spans="1:16" ht="15" customHeight="1" x14ac:dyDescent="0.3">
      <c r="A66" s="5"/>
      <c r="B66" s="5"/>
      <c r="C66" s="5"/>
      <c r="D66" s="5"/>
      <c r="E66" s="5"/>
      <c r="F66" s="28"/>
      <c r="G66" s="5"/>
      <c r="H66" s="3"/>
      <c r="I66" s="3"/>
      <c r="J66" s="3"/>
      <c r="K66" s="3"/>
      <c r="L66" s="3"/>
      <c r="M66" s="3"/>
      <c r="N66" s="5"/>
      <c r="O66" s="5"/>
      <c r="P66" s="5"/>
    </row>
    <row r="67" spans="1:16" x14ac:dyDescent="0.3">
      <c r="A67" s="5"/>
      <c r="B67" s="5"/>
      <c r="C67" s="5"/>
      <c r="D67" s="5"/>
      <c r="E67" s="5"/>
      <c r="F67" s="28"/>
      <c r="G67" s="5"/>
      <c r="H67" s="3"/>
      <c r="I67" s="5"/>
      <c r="J67" s="3"/>
      <c r="K67" s="3"/>
      <c r="L67" s="3"/>
      <c r="M67" s="3"/>
      <c r="N67" s="5"/>
      <c r="O67" s="5"/>
      <c r="P67" s="5"/>
    </row>
    <row r="68" spans="1:16" x14ac:dyDescent="0.3">
      <c r="A68" s="5"/>
      <c r="B68" s="5"/>
      <c r="C68" s="5"/>
      <c r="D68" s="5"/>
      <c r="E68" s="5"/>
      <c r="F68" s="3"/>
      <c r="G68" s="5"/>
      <c r="H68" s="3"/>
      <c r="I68" s="3"/>
      <c r="J68" s="3"/>
      <c r="K68" s="3"/>
      <c r="L68" s="3"/>
      <c r="M68" s="3"/>
      <c r="N68" s="5"/>
      <c r="O68" s="5"/>
      <c r="P68" s="5"/>
    </row>
    <row r="69" spans="1:16" x14ac:dyDescent="0.3">
      <c r="A69" s="5"/>
      <c r="B69" s="5"/>
      <c r="C69" s="5"/>
      <c r="D69" s="5"/>
      <c r="E69" s="5"/>
      <c r="F69" s="3"/>
      <c r="G69" s="5"/>
      <c r="H69" s="3"/>
      <c r="I69" s="3"/>
      <c r="J69" s="3"/>
      <c r="K69" s="3"/>
      <c r="L69" s="3"/>
      <c r="M69" s="3"/>
      <c r="N69" s="5"/>
      <c r="O69" s="5"/>
      <c r="P69" s="5"/>
    </row>
    <row r="70" spans="1:16" x14ac:dyDescent="0.3">
      <c r="A70" s="5"/>
      <c r="B70" s="5"/>
      <c r="C70" s="5"/>
      <c r="D70" s="5"/>
      <c r="E70" s="5"/>
      <c r="F70" s="3"/>
      <c r="G70" s="5"/>
      <c r="H70" s="3"/>
      <c r="I70" s="3"/>
      <c r="J70" s="3"/>
      <c r="K70" s="3"/>
      <c r="L70" s="3"/>
      <c r="M70" s="3"/>
      <c r="N70" s="5"/>
      <c r="O70" s="5"/>
      <c r="P70" s="5"/>
    </row>
    <row r="71" spans="1:16" x14ac:dyDescent="0.3">
      <c r="A71" s="5"/>
      <c r="B71" s="5"/>
      <c r="C71" s="5"/>
      <c r="D71" s="5"/>
      <c r="E71" s="5"/>
      <c r="F71" s="3"/>
      <c r="G71" s="3"/>
      <c r="H71" s="3"/>
      <c r="I71" s="3"/>
      <c r="J71" s="3"/>
      <c r="K71" s="3"/>
      <c r="L71" s="3"/>
      <c r="M71" s="3"/>
      <c r="N71" s="5"/>
      <c r="O71" s="5"/>
      <c r="P71" s="5"/>
    </row>
    <row r="72" spans="1:16" x14ac:dyDescent="0.3">
      <c r="A72" s="25"/>
      <c r="B72" s="25"/>
      <c r="C72" s="25"/>
      <c r="D72" s="25"/>
      <c r="E72" s="25"/>
      <c r="F72" s="3"/>
      <c r="G72" s="3"/>
      <c r="H72" s="3"/>
      <c r="I72" s="3"/>
      <c r="J72" s="3"/>
      <c r="K72" s="3"/>
      <c r="L72" s="3"/>
      <c r="M72" s="3"/>
      <c r="N72" s="5"/>
      <c r="O72" s="5"/>
      <c r="P72" s="5"/>
    </row>
    <row r="73" spans="1:16" x14ac:dyDescent="0.3">
      <c r="A73" s="25"/>
      <c r="B73" s="25"/>
      <c r="C73" s="25"/>
      <c r="D73" s="25"/>
      <c r="E73" s="25"/>
      <c r="F73" s="3"/>
      <c r="G73" s="3"/>
      <c r="H73" s="3"/>
      <c r="I73" s="3"/>
      <c r="J73" s="3"/>
      <c r="K73" s="3"/>
      <c r="L73" s="3"/>
      <c r="M73" s="3"/>
      <c r="N73" s="5"/>
      <c r="O73" s="5"/>
      <c r="P73" s="5"/>
    </row>
    <row r="74" spans="1:16" x14ac:dyDescent="0.3">
      <c r="A74" s="5"/>
      <c r="B74" s="5"/>
      <c r="C74" s="5"/>
      <c r="D74" s="5"/>
      <c r="E74" s="5"/>
      <c r="F74" s="3"/>
      <c r="G74" s="3"/>
      <c r="H74" s="3"/>
      <c r="I74" s="3"/>
      <c r="J74" s="3"/>
      <c r="K74" s="3"/>
      <c r="L74" s="3"/>
      <c r="M74" s="3"/>
      <c r="N74" s="5"/>
      <c r="O74" s="5"/>
      <c r="P74" s="5"/>
    </row>
    <row r="75" spans="1:16" x14ac:dyDescent="0.3">
      <c r="A75" s="5"/>
      <c r="B75" s="5"/>
      <c r="C75" s="5"/>
      <c r="D75" s="5"/>
      <c r="E75" s="5"/>
      <c r="F75" s="5"/>
      <c r="G75" s="5"/>
      <c r="H75" s="3"/>
      <c r="I75" s="5"/>
      <c r="J75" s="3"/>
      <c r="K75" s="3"/>
      <c r="L75" s="5"/>
      <c r="M75" s="3"/>
      <c r="N75" s="5"/>
      <c r="O75" s="5"/>
      <c r="P75" s="5"/>
    </row>
    <row r="76" spans="1:16" x14ac:dyDescent="0.3">
      <c r="A76" s="5"/>
      <c r="B76" s="5"/>
      <c r="C76" s="5"/>
      <c r="D76" s="5"/>
      <c r="E76" s="5"/>
      <c r="F76" s="3"/>
      <c r="G76" s="5"/>
      <c r="H76" s="3"/>
      <c r="I76" s="3"/>
      <c r="J76" s="3"/>
      <c r="K76" s="3"/>
      <c r="L76" s="3"/>
      <c r="M76" s="3"/>
      <c r="N76" s="5"/>
      <c r="O76" s="5"/>
      <c r="P76" s="5"/>
    </row>
    <row r="77" spans="1:16" x14ac:dyDescent="0.3">
      <c r="A77" s="5"/>
      <c r="B77" s="5"/>
      <c r="C77" s="5"/>
      <c r="D77" s="5"/>
      <c r="E77" s="5"/>
      <c r="F77" s="3"/>
      <c r="G77" s="5"/>
      <c r="H77" s="3"/>
      <c r="I77" s="3"/>
      <c r="J77" s="3"/>
      <c r="K77" s="3"/>
      <c r="L77" s="3"/>
      <c r="M77" s="3"/>
      <c r="N77" s="5"/>
      <c r="O77" s="5"/>
      <c r="P77" s="5"/>
    </row>
    <row r="78" spans="1:16" x14ac:dyDescent="0.3">
      <c r="A78" s="5"/>
      <c r="B78" s="5"/>
      <c r="C78" s="5"/>
      <c r="D78" s="5"/>
      <c r="E78" s="5"/>
      <c r="F78" s="3"/>
      <c r="G78" s="5"/>
      <c r="H78" s="3"/>
      <c r="I78" s="3"/>
      <c r="J78" s="3"/>
      <c r="K78" s="3"/>
      <c r="L78" s="3"/>
      <c r="M78" s="3"/>
      <c r="N78" s="5"/>
      <c r="O78" s="5"/>
      <c r="P78" s="5"/>
    </row>
    <row r="79" spans="1:16" x14ac:dyDescent="0.3">
      <c r="A79" s="5"/>
      <c r="B79" s="5"/>
      <c r="C79" s="5"/>
      <c r="D79" s="5"/>
      <c r="E79" s="5"/>
      <c r="F79" s="3"/>
      <c r="G79" s="5"/>
      <c r="H79" s="39"/>
      <c r="I79" s="37"/>
      <c r="J79" s="3"/>
      <c r="K79" s="3"/>
      <c r="L79" s="37"/>
      <c r="M79" s="3"/>
      <c r="N79" s="5"/>
      <c r="O79" s="5"/>
      <c r="P79" s="5"/>
    </row>
    <row r="80" spans="1:16" x14ac:dyDescent="0.3">
      <c r="A80" s="5"/>
      <c r="B80" s="5"/>
      <c r="C80" s="5"/>
      <c r="D80" s="5"/>
      <c r="E80" s="5"/>
      <c r="F80" s="3"/>
      <c r="G80" s="5"/>
      <c r="H80" s="3"/>
      <c r="I80" s="3"/>
      <c r="J80" s="3"/>
      <c r="K80" s="3"/>
      <c r="L80" s="3"/>
      <c r="M80" s="3"/>
      <c r="N80" s="5"/>
      <c r="O80" s="5"/>
      <c r="P80" s="5"/>
    </row>
    <row r="81" spans="1:16" x14ac:dyDescent="0.3">
      <c r="A81" s="5"/>
      <c r="B81" s="5"/>
      <c r="C81" s="5"/>
      <c r="D81" s="5"/>
      <c r="E81" s="5"/>
      <c r="F81" s="3"/>
      <c r="G81" s="5"/>
      <c r="H81" s="3"/>
      <c r="I81" s="3"/>
      <c r="J81" s="3"/>
      <c r="K81" s="3"/>
      <c r="L81" s="3"/>
      <c r="M81" s="3"/>
      <c r="N81" s="5"/>
      <c r="O81" s="5"/>
      <c r="P81" s="5"/>
    </row>
    <row r="82" spans="1:16" x14ac:dyDescent="0.3">
      <c r="A82" s="5"/>
      <c r="B82" s="5"/>
      <c r="C82" s="5"/>
      <c r="D82" s="5"/>
      <c r="E82" s="5"/>
      <c r="F82" s="3"/>
      <c r="G82" s="5"/>
      <c r="H82" s="3"/>
      <c r="I82" s="3"/>
      <c r="J82" s="3"/>
      <c r="K82" s="3"/>
      <c r="L82" s="3"/>
      <c r="M82" s="3"/>
      <c r="N82" s="5"/>
      <c r="O82" s="5"/>
      <c r="P82" s="5"/>
    </row>
    <row r="83" spans="1:16" x14ac:dyDescent="0.3">
      <c r="A83" s="5"/>
      <c r="B83" s="5"/>
      <c r="C83" s="5"/>
      <c r="D83" s="5"/>
      <c r="E83" s="5"/>
      <c r="F83" s="3"/>
      <c r="G83" s="5"/>
      <c r="H83" s="5"/>
      <c r="I83" s="5"/>
      <c r="J83" s="3"/>
      <c r="K83" s="3"/>
      <c r="L83" s="5"/>
      <c r="M83" s="3"/>
      <c r="N83" s="5"/>
      <c r="O83" s="5"/>
      <c r="P83" s="5"/>
    </row>
    <row r="84" spans="1:16" x14ac:dyDescent="0.3">
      <c r="A84" s="5"/>
      <c r="B84" s="5"/>
      <c r="C84" s="5"/>
      <c r="D84" s="5"/>
      <c r="E84" s="5"/>
      <c r="F84" s="3"/>
      <c r="G84" s="5"/>
      <c r="H84" s="5"/>
      <c r="I84" s="5"/>
      <c r="J84" s="3"/>
      <c r="K84" s="3"/>
      <c r="L84" s="5"/>
      <c r="M84" s="3"/>
      <c r="N84" s="5"/>
      <c r="O84" s="5"/>
      <c r="P84" s="5"/>
    </row>
    <row r="85" spans="1:16" x14ac:dyDescent="0.3">
      <c r="A85" s="5"/>
      <c r="B85" s="5"/>
      <c r="C85" s="5"/>
      <c r="D85" s="5"/>
      <c r="E85" s="5"/>
      <c r="F85" s="3"/>
      <c r="G85" s="5"/>
      <c r="H85" s="5"/>
      <c r="I85" s="5"/>
      <c r="J85" s="3"/>
      <c r="K85" s="3"/>
      <c r="L85" s="5"/>
      <c r="M85" s="3"/>
      <c r="N85" s="5"/>
      <c r="O85" s="5"/>
      <c r="P85" s="5"/>
    </row>
    <row r="86" spans="1:16" x14ac:dyDescent="0.3">
      <c r="A86" s="5"/>
      <c r="B86" s="5"/>
      <c r="C86" s="5"/>
      <c r="D86" s="5"/>
      <c r="E86" s="5"/>
      <c r="F86" s="3"/>
      <c r="G86" s="5"/>
      <c r="H86" s="3"/>
      <c r="I86" s="5"/>
      <c r="J86" s="3"/>
      <c r="K86" s="3"/>
      <c r="L86" s="3"/>
      <c r="M86" s="3"/>
      <c r="N86" s="5"/>
      <c r="O86" s="5"/>
      <c r="P86" s="5"/>
    </row>
    <row r="87" spans="1:16" x14ac:dyDescent="0.3">
      <c r="A87" s="5"/>
      <c r="B87" s="5"/>
      <c r="C87" s="5"/>
      <c r="D87" s="5"/>
      <c r="E87" s="5"/>
      <c r="F87" s="3"/>
      <c r="G87" s="5"/>
      <c r="H87" s="3"/>
      <c r="I87" s="5"/>
      <c r="J87" s="3"/>
      <c r="K87" s="3"/>
      <c r="L87" s="3"/>
      <c r="M87" s="3"/>
      <c r="N87" s="5"/>
      <c r="O87" s="5"/>
      <c r="P87" s="5"/>
    </row>
    <row r="88" spans="1:16" x14ac:dyDescent="0.3">
      <c r="A88" s="5"/>
      <c r="B88" s="5"/>
      <c r="C88" s="5"/>
      <c r="D88" s="5"/>
      <c r="E88" s="5"/>
      <c r="F88" s="3"/>
      <c r="G88" s="5"/>
      <c r="H88" s="3"/>
      <c r="I88" s="5"/>
      <c r="J88" s="3"/>
      <c r="K88" s="3"/>
      <c r="L88" s="3"/>
      <c r="M88" s="3"/>
      <c r="N88" s="5"/>
      <c r="O88" s="5"/>
      <c r="P88" s="5"/>
    </row>
    <row r="89" spans="1:16" x14ac:dyDescent="0.3">
      <c r="A89" s="5"/>
      <c r="B89" s="5"/>
      <c r="C89" s="5"/>
      <c r="D89" s="5"/>
      <c r="E89" s="5"/>
      <c r="F89" s="5"/>
      <c r="G89" s="5"/>
      <c r="H89" s="3"/>
      <c r="I89" s="5"/>
      <c r="J89" s="3"/>
      <c r="K89" s="3"/>
      <c r="L89" s="3"/>
      <c r="M89" s="3"/>
      <c r="N89" s="5"/>
      <c r="O89" s="5"/>
      <c r="P89" s="5"/>
    </row>
    <row r="90" spans="1:16" x14ac:dyDescent="0.3">
      <c r="A90" s="5"/>
      <c r="B90" s="5"/>
      <c r="C90" s="5"/>
      <c r="D90" s="5"/>
      <c r="E90" s="5"/>
      <c r="F90" s="29"/>
      <c r="G90" s="29"/>
      <c r="H90" s="9"/>
      <c r="I90" s="29"/>
      <c r="J90" s="9"/>
      <c r="K90" s="9"/>
      <c r="L90" s="9"/>
      <c r="M90" s="9"/>
      <c r="N90" s="5"/>
      <c r="O90" s="5"/>
    </row>
    <row r="91" spans="1:16" x14ac:dyDescent="0.3">
      <c r="A91" s="5"/>
      <c r="B91" s="5"/>
      <c r="C91" s="5"/>
      <c r="D91" s="5"/>
      <c r="E91" s="5"/>
      <c r="F91" s="29"/>
      <c r="G91" s="29"/>
      <c r="H91" s="9"/>
      <c r="I91" s="29"/>
      <c r="J91" s="9"/>
      <c r="K91" s="9"/>
      <c r="L91" s="9"/>
      <c r="M91" s="9"/>
      <c r="N91" s="5"/>
      <c r="O91" s="5"/>
    </row>
    <row r="92" spans="1:16" x14ac:dyDescent="0.3">
      <c r="A92" s="5"/>
      <c r="B92" s="5"/>
      <c r="C92" s="5"/>
      <c r="D92" s="5"/>
      <c r="E92" s="5"/>
      <c r="F92" s="29"/>
      <c r="G92" s="29"/>
      <c r="H92" s="9"/>
      <c r="I92" s="29"/>
      <c r="J92" s="9"/>
      <c r="K92" s="9"/>
      <c r="L92" s="9"/>
      <c r="M92" s="9"/>
      <c r="N92" s="5"/>
      <c r="O92" s="5"/>
    </row>
    <row r="93" spans="1:16" x14ac:dyDescent="0.3">
      <c r="A93" s="1"/>
      <c r="B93" s="1"/>
      <c r="C93" s="1"/>
      <c r="D93" s="1"/>
      <c r="E93" s="1"/>
      <c r="F93" s="29"/>
      <c r="G93" s="29"/>
      <c r="H93" s="9"/>
      <c r="I93" s="29"/>
      <c r="J93" s="9"/>
      <c r="K93" s="9"/>
      <c r="L93" s="9"/>
      <c r="M93" s="9"/>
      <c r="N93" s="5"/>
      <c r="O93" s="5"/>
    </row>
    <row r="94" spans="1:16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6" x14ac:dyDescent="0.3">
      <c r="A95" s="1"/>
      <c r="B95" s="1"/>
      <c r="C95" s="1"/>
      <c r="D95" s="1"/>
      <c r="E95" s="1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6" x14ac:dyDescent="0.3">
      <c r="A96" s="5"/>
      <c r="B96" s="5"/>
      <c r="C96" s="5"/>
      <c r="D96" s="5"/>
      <c r="E96" s="5"/>
      <c r="F96" s="5"/>
      <c r="G96" s="5"/>
      <c r="H96" s="3"/>
      <c r="I96" s="3"/>
      <c r="J96" s="3"/>
      <c r="K96" s="3"/>
      <c r="L96" s="3"/>
      <c r="M96" s="3"/>
      <c r="N96" s="5"/>
      <c r="O96" s="5"/>
    </row>
    <row r="97" spans="1:15" x14ac:dyDescent="0.3">
      <c r="A97" s="5"/>
      <c r="B97" s="5"/>
      <c r="C97" s="5"/>
      <c r="D97" s="5"/>
      <c r="E97" s="5"/>
      <c r="F97" s="5"/>
      <c r="G97" s="5"/>
      <c r="H97" s="3"/>
      <c r="I97" s="3"/>
      <c r="J97" s="3"/>
      <c r="K97" s="3"/>
      <c r="L97" s="3"/>
      <c r="M97" s="3"/>
      <c r="N97" s="5"/>
      <c r="O97" s="5"/>
    </row>
    <row r="98" spans="1:15" x14ac:dyDescent="0.3">
      <c r="A98" s="5"/>
      <c r="B98" s="5"/>
      <c r="C98" s="5"/>
      <c r="D98" s="5"/>
      <c r="E98" s="5"/>
      <c r="F98" s="5"/>
      <c r="G98" s="5"/>
      <c r="H98" s="3"/>
      <c r="I98" s="3"/>
      <c r="J98" s="14"/>
      <c r="K98" s="14"/>
      <c r="L98" s="3"/>
      <c r="M98" s="3"/>
      <c r="N98" s="5"/>
      <c r="O98" s="5"/>
    </row>
    <row r="99" spans="1:15" x14ac:dyDescent="0.3">
      <c r="A99" s="1"/>
      <c r="B99" s="1"/>
      <c r="C99" s="1"/>
      <c r="D99" s="1"/>
      <c r="E99" s="1"/>
      <c r="F99" s="5"/>
      <c r="G99" s="5"/>
      <c r="H99" s="3"/>
      <c r="I99" s="3"/>
      <c r="J99" s="3"/>
      <c r="K99" s="3"/>
      <c r="L99" s="3"/>
      <c r="M99" s="3"/>
      <c r="N99" s="5"/>
      <c r="O99" s="5"/>
    </row>
    <row r="100" spans="1:15" x14ac:dyDescent="0.3">
      <c r="A100" s="5"/>
      <c r="B100" s="5"/>
      <c r="C100" s="5"/>
      <c r="D100" s="5"/>
      <c r="E100" s="5"/>
      <c r="H100" s="3"/>
      <c r="I100" s="3"/>
      <c r="J100" s="3"/>
      <c r="K100" s="3"/>
      <c r="L100" s="3"/>
      <c r="M100" s="3"/>
    </row>
    <row r="101" spans="1:15" x14ac:dyDescent="0.3">
      <c r="A101" s="1"/>
      <c r="B101" s="1"/>
      <c r="C101" s="1"/>
      <c r="D101" s="1"/>
      <c r="E101" s="1"/>
      <c r="H101" s="3"/>
      <c r="I101" s="3"/>
      <c r="J101" s="3"/>
      <c r="K101" s="3"/>
      <c r="L101" s="3"/>
      <c r="M101" s="3"/>
    </row>
  </sheetData>
  <mergeCells count="6">
    <mergeCell ref="B2:C2"/>
    <mergeCell ref="I1:N1"/>
    <mergeCell ref="F2:H2"/>
    <mergeCell ref="I2:K2"/>
    <mergeCell ref="L2:N2"/>
    <mergeCell ref="D2:E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A81C9-0C26-49CE-BB7C-9979C74E7947}">
  <sheetPr>
    <tabColor theme="7" tint="0.39997558519241921"/>
  </sheetPr>
  <dimension ref="A1:Q133"/>
  <sheetViews>
    <sheetView zoomScale="70" zoomScaleNormal="70" workbookViewId="0">
      <pane ySplit="3" topLeftCell="A17" activePane="bottomLeft" state="frozen"/>
      <selection pane="bottomLeft" activeCell="O139" sqref="O139"/>
    </sheetView>
  </sheetViews>
  <sheetFormatPr defaultRowHeight="14.4" x14ac:dyDescent="0.3"/>
  <cols>
    <col min="1" max="1" width="41.44140625" bestFit="1" customWidth="1"/>
    <col min="2" max="2" width="24.6640625" customWidth="1"/>
    <col min="3" max="3" width="10.6640625" customWidth="1"/>
    <col min="4" max="4" width="19.33203125" customWidth="1"/>
    <col min="5" max="5" width="17.5546875" customWidth="1"/>
    <col min="6" max="6" width="17.44140625" bestFit="1" customWidth="1"/>
    <col min="7" max="7" width="15.33203125" bestFit="1" customWidth="1"/>
    <col min="8" max="8" width="8.6640625" customWidth="1"/>
    <col min="9" max="9" width="16.33203125" bestFit="1" customWidth="1"/>
    <col min="10" max="11" width="18.6640625" bestFit="1" customWidth="1"/>
    <col min="12" max="12" width="11.5546875" customWidth="1"/>
    <col min="13" max="13" width="18.6640625" bestFit="1" customWidth="1"/>
    <col min="14" max="15" width="14.33203125" bestFit="1" customWidth="1"/>
  </cols>
  <sheetData>
    <row r="1" spans="1:17" x14ac:dyDescent="0.3">
      <c r="I1" s="175" t="s">
        <v>381</v>
      </c>
      <c r="J1" s="175"/>
      <c r="K1" s="175"/>
      <c r="L1" s="175"/>
      <c r="M1" s="175"/>
      <c r="N1" s="175"/>
    </row>
    <row r="2" spans="1:17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/>
      <c r="I2" s="174" t="s">
        <v>1</v>
      </c>
      <c r="J2" s="174"/>
      <c r="K2" s="174"/>
      <c r="L2" s="174" t="s">
        <v>5</v>
      </c>
      <c r="M2" s="174"/>
      <c r="N2" s="174"/>
      <c r="O2" t="s">
        <v>670</v>
      </c>
    </row>
    <row r="3" spans="1:17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4</v>
      </c>
      <c r="I3" t="s">
        <v>2</v>
      </c>
      <c r="J3" t="s">
        <v>3</v>
      </c>
      <c r="K3" t="s">
        <v>4</v>
      </c>
      <c r="L3" t="s">
        <v>2</v>
      </c>
      <c r="M3" t="s">
        <v>3</v>
      </c>
      <c r="N3" t="s">
        <v>4</v>
      </c>
      <c r="O3" t="s">
        <v>3</v>
      </c>
    </row>
    <row r="4" spans="1:17" ht="18" x14ac:dyDescent="0.35">
      <c r="A4" s="38" t="s">
        <v>382</v>
      </c>
      <c r="B4" s="38"/>
      <c r="C4" s="38"/>
      <c r="D4" s="38"/>
      <c r="E4" s="38"/>
    </row>
    <row r="5" spans="1:17" x14ac:dyDescent="0.3">
      <c r="A5" s="26" t="s">
        <v>103</v>
      </c>
      <c r="B5" s="74">
        <v>1059170</v>
      </c>
      <c r="C5" s="74"/>
      <c r="D5" s="74">
        <v>2763763</v>
      </c>
      <c r="E5" s="74">
        <v>2206803</v>
      </c>
      <c r="F5" s="74">
        <v>2633237</v>
      </c>
      <c r="G5" s="74">
        <v>2445925</v>
      </c>
      <c r="H5" s="74"/>
      <c r="I5" s="74">
        <v>3327702</v>
      </c>
      <c r="J5" s="74">
        <v>3327702</v>
      </c>
      <c r="K5" s="74">
        <v>3229960</v>
      </c>
      <c r="M5" s="74">
        <v>5884242</v>
      </c>
      <c r="N5" s="74">
        <v>6385751</v>
      </c>
      <c r="O5" s="74">
        <v>7565139</v>
      </c>
      <c r="P5" s="3"/>
      <c r="Q5" s="5"/>
    </row>
    <row r="6" spans="1:17" ht="16.2" x14ac:dyDescent="0.45">
      <c r="A6" s="26" t="s">
        <v>219</v>
      </c>
      <c r="B6" s="95">
        <v>1200000</v>
      </c>
      <c r="C6" s="74"/>
      <c r="D6" s="74">
        <v>0</v>
      </c>
      <c r="E6" s="95">
        <v>0</v>
      </c>
      <c r="F6" s="95">
        <v>259664</v>
      </c>
      <c r="G6" s="95">
        <v>259664</v>
      </c>
      <c r="H6" s="81"/>
      <c r="I6" s="95">
        <v>519715</v>
      </c>
      <c r="J6" s="95">
        <v>519715</v>
      </c>
      <c r="K6" s="82">
        <v>519715</v>
      </c>
      <c r="M6" s="95">
        <v>0</v>
      </c>
      <c r="N6" s="95">
        <v>0</v>
      </c>
      <c r="O6" s="73">
        <v>0</v>
      </c>
      <c r="P6" s="3"/>
      <c r="Q6" s="5"/>
    </row>
    <row r="7" spans="1:17" x14ac:dyDescent="0.3">
      <c r="A7" s="26" t="s">
        <v>220</v>
      </c>
      <c r="B7" s="74">
        <f>SUM(B5:B6)</f>
        <v>2259170</v>
      </c>
      <c r="C7" s="74"/>
      <c r="D7" s="75"/>
      <c r="E7" s="74">
        <f>SUM(E5:E6)</f>
        <v>2206803</v>
      </c>
      <c r="F7" s="74">
        <v>2892901</v>
      </c>
      <c r="G7" s="74">
        <v>2705589</v>
      </c>
      <c r="H7" s="81"/>
      <c r="I7" s="92">
        <f>SUM(I5:I6)</f>
        <v>3847417</v>
      </c>
      <c r="J7" s="74">
        <v>3847417</v>
      </c>
      <c r="K7" s="81">
        <v>3749675</v>
      </c>
      <c r="M7" s="74">
        <v>5884242</v>
      </c>
      <c r="N7" s="74">
        <v>6385751</v>
      </c>
      <c r="O7" s="74">
        <v>7565139</v>
      </c>
      <c r="P7" s="3"/>
      <c r="Q7" s="5"/>
    </row>
    <row r="8" spans="1:17" x14ac:dyDescent="0.3">
      <c r="A8" s="22"/>
      <c r="B8" s="72"/>
      <c r="C8" s="72"/>
      <c r="D8" s="75"/>
      <c r="E8" s="72"/>
      <c r="F8" s="72"/>
      <c r="G8" s="72"/>
      <c r="H8" s="75"/>
      <c r="J8" s="72"/>
      <c r="K8" s="75"/>
      <c r="M8" s="72"/>
      <c r="N8" s="72"/>
      <c r="O8" s="72"/>
      <c r="P8" s="3"/>
      <c r="Q8" s="5"/>
    </row>
    <row r="9" spans="1:17" x14ac:dyDescent="0.3">
      <c r="A9" s="26" t="s">
        <v>104</v>
      </c>
      <c r="B9" s="74"/>
      <c r="C9" s="74"/>
      <c r="D9" s="75"/>
      <c r="E9" s="74"/>
      <c r="F9" s="72"/>
      <c r="G9" s="72"/>
      <c r="H9" s="72"/>
      <c r="J9" s="72"/>
      <c r="K9" s="75"/>
      <c r="M9" s="72"/>
      <c r="N9" s="72"/>
      <c r="O9" s="72"/>
      <c r="P9" s="3"/>
      <c r="Q9" s="5"/>
    </row>
    <row r="10" spans="1:17" x14ac:dyDescent="0.3">
      <c r="A10" s="22" t="s">
        <v>105</v>
      </c>
      <c r="B10" s="72">
        <v>2431987</v>
      </c>
      <c r="C10" s="72"/>
      <c r="D10" s="75">
        <v>3040198</v>
      </c>
      <c r="E10" s="72">
        <v>3172293</v>
      </c>
      <c r="F10" s="75">
        <v>3960074</v>
      </c>
      <c r="G10" s="75">
        <v>4140397</v>
      </c>
      <c r="H10" s="75"/>
      <c r="I10" s="75">
        <v>4724980</v>
      </c>
      <c r="J10" s="75">
        <v>4797235</v>
      </c>
      <c r="K10" s="75">
        <v>4873520</v>
      </c>
      <c r="M10" s="75">
        <v>5497762</v>
      </c>
      <c r="N10" s="75">
        <v>5173921</v>
      </c>
      <c r="O10" s="75">
        <v>6268490</v>
      </c>
      <c r="P10" s="3"/>
      <c r="Q10" s="5"/>
    </row>
    <row r="11" spans="1:17" x14ac:dyDescent="0.3">
      <c r="A11" s="22" t="s">
        <v>301</v>
      </c>
      <c r="B11" s="72">
        <v>548851</v>
      </c>
      <c r="C11" s="72"/>
      <c r="D11" s="75">
        <v>775721</v>
      </c>
      <c r="E11" s="72">
        <v>795473</v>
      </c>
      <c r="F11" s="75">
        <v>998721</v>
      </c>
      <c r="G11" s="75">
        <v>1057513</v>
      </c>
      <c r="H11" s="75"/>
      <c r="I11" s="75">
        <v>1205338</v>
      </c>
      <c r="J11" s="88">
        <v>1205338</v>
      </c>
      <c r="K11" s="75">
        <v>1222365</v>
      </c>
      <c r="M11" s="75">
        <v>1380791</v>
      </c>
      <c r="N11" s="75">
        <v>1364176</v>
      </c>
      <c r="O11" s="75">
        <v>1533484</v>
      </c>
      <c r="P11" s="3"/>
      <c r="Q11" s="5"/>
    </row>
    <row r="12" spans="1:17" x14ac:dyDescent="0.3">
      <c r="A12" s="22" t="s">
        <v>106</v>
      </c>
      <c r="B12" s="72">
        <v>18584</v>
      </c>
      <c r="C12" s="72"/>
      <c r="D12" s="75"/>
      <c r="E12" s="72">
        <v>17754</v>
      </c>
      <c r="F12" s="75"/>
      <c r="G12" s="75"/>
      <c r="H12" s="75"/>
      <c r="I12" s="75">
        <v>146452</v>
      </c>
      <c r="J12" s="88"/>
      <c r="K12" s="75"/>
      <c r="M12" s="75">
        <v>177510</v>
      </c>
      <c r="N12" s="75">
        <v>119544</v>
      </c>
      <c r="O12" s="75">
        <v>34294</v>
      </c>
      <c r="P12" s="3"/>
      <c r="Q12" s="5"/>
    </row>
    <row r="13" spans="1:17" x14ac:dyDescent="0.3">
      <c r="A13" s="22" t="s">
        <v>303</v>
      </c>
      <c r="B13" s="72">
        <v>123954</v>
      </c>
      <c r="C13" s="72"/>
      <c r="D13" s="75">
        <v>21145</v>
      </c>
      <c r="E13" s="72">
        <v>0</v>
      </c>
      <c r="F13" s="75">
        <v>72479</v>
      </c>
      <c r="G13" s="75">
        <v>24894</v>
      </c>
      <c r="H13" s="75"/>
      <c r="I13" s="75">
        <v>0</v>
      </c>
      <c r="J13" s="75">
        <v>136699</v>
      </c>
      <c r="K13" s="75">
        <v>74773</v>
      </c>
      <c r="M13" s="75">
        <v>0</v>
      </c>
      <c r="N13" s="75">
        <v>0</v>
      </c>
      <c r="O13" s="75">
        <v>0</v>
      </c>
      <c r="P13" s="3"/>
      <c r="Q13" s="5"/>
    </row>
    <row r="14" spans="1:17" ht="16.2" x14ac:dyDescent="0.45">
      <c r="A14" s="22" t="s">
        <v>380</v>
      </c>
      <c r="B14" s="72">
        <v>5500000</v>
      </c>
      <c r="C14" s="72"/>
      <c r="D14" s="79">
        <v>0</v>
      </c>
      <c r="E14" s="73">
        <v>0</v>
      </c>
      <c r="F14" s="79">
        <v>0</v>
      </c>
      <c r="G14" s="79">
        <v>0</v>
      </c>
      <c r="H14" s="75"/>
      <c r="I14" s="79">
        <v>0</v>
      </c>
      <c r="J14" s="79">
        <v>0</v>
      </c>
      <c r="K14" s="79">
        <v>0</v>
      </c>
      <c r="M14" s="79">
        <v>0</v>
      </c>
      <c r="N14" s="79">
        <v>0</v>
      </c>
      <c r="O14" s="79">
        <v>0</v>
      </c>
      <c r="P14" s="3"/>
      <c r="Q14" s="5"/>
    </row>
    <row r="15" spans="1:17" x14ac:dyDescent="0.3">
      <c r="A15" s="26" t="s">
        <v>107</v>
      </c>
      <c r="B15" s="74">
        <f>SUM(B10:B14)</f>
        <v>8623376</v>
      </c>
      <c r="C15" s="74"/>
      <c r="D15" s="81">
        <f>SUM(D10:D14)</f>
        <v>3837064</v>
      </c>
      <c r="E15" s="74">
        <f>SUM(E10:E14)</f>
        <v>3985520</v>
      </c>
      <c r="F15" s="81">
        <v>5031274</v>
      </c>
      <c r="G15" s="81">
        <v>5222804</v>
      </c>
      <c r="H15" s="81"/>
      <c r="I15" s="92">
        <f>SUM(I10:I14)</f>
        <v>6076770</v>
      </c>
      <c r="J15" s="81">
        <v>6139272</v>
      </c>
      <c r="K15" s="81">
        <v>6170658</v>
      </c>
      <c r="M15" s="81">
        <f>SUM(M10:M12)</f>
        <v>7056063</v>
      </c>
      <c r="N15" s="81">
        <f>SUM(N10:N14)</f>
        <v>6657641</v>
      </c>
      <c r="O15" s="81">
        <f>SUM(O10:O14)</f>
        <v>7836268</v>
      </c>
      <c r="P15" s="3"/>
      <c r="Q15" s="5"/>
    </row>
    <row r="16" spans="1:17" x14ac:dyDescent="0.3">
      <c r="A16" s="22"/>
      <c r="B16" s="72"/>
      <c r="C16" s="72"/>
      <c r="D16" s="75"/>
      <c r="E16" s="72"/>
      <c r="F16" s="81"/>
      <c r="G16" s="81"/>
      <c r="H16" s="81"/>
      <c r="J16" s="81"/>
      <c r="K16" s="81"/>
      <c r="M16" s="81"/>
      <c r="N16" s="81"/>
      <c r="O16" s="75"/>
      <c r="P16" s="3"/>
      <c r="Q16" s="5"/>
    </row>
    <row r="17" spans="1:17" ht="16.2" x14ac:dyDescent="0.45">
      <c r="A17" s="26" t="s">
        <v>30</v>
      </c>
      <c r="B17" s="74">
        <f>SUM(B15,B7)</f>
        <v>10882546</v>
      </c>
      <c r="C17" s="74"/>
      <c r="D17" s="82">
        <v>6600827</v>
      </c>
      <c r="E17" s="95">
        <v>6192323</v>
      </c>
      <c r="F17" s="82">
        <v>7924175</v>
      </c>
      <c r="G17" s="82">
        <v>7928393</v>
      </c>
      <c r="H17" s="81"/>
      <c r="I17" s="139">
        <f>SUM(I15,I7)</f>
        <v>9924187</v>
      </c>
      <c r="J17" s="82">
        <v>9986689</v>
      </c>
      <c r="K17" s="82">
        <v>9920333</v>
      </c>
      <c r="M17" s="82">
        <v>12940305</v>
      </c>
      <c r="N17" s="82">
        <f>SUM(N15,N7)</f>
        <v>13043392</v>
      </c>
      <c r="O17" s="82">
        <v>15401407</v>
      </c>
      <c r="P17" s="3"/>
      <c r="Q17" s="5"/>
    </row>
    <row r="18" spans="1:17" x14ac:dyDescent="0.3">
      <c r="A18" s="22"/>
      <c r="B18" s="72"/>
      <c r="C18" s="72"/>
      <c r="D18" s="75"/>
      <c r="E18" s="72"/>
      <c r="F18" s="75"/>
      <c r="G18" s="75"/>
      <c r="H18" s="75"/>
      <c r="J18" s="75"/>
      <c r="K18" s="75"/>
      <c r="M18" s="75"/>
      <c r="N18" s="75"/>
      <c r="O18" s="75"/>
      <c r="P18" s="3"/>
      <c r="Q18" s="5"/>
    </row>
    <row r="19" spans="1:17" x14ac:dyDescent="0.3">
      <c r="A19" s="26" t="s">
        <v>108</v>
      </c>
      <c r="B19" s="74"/>
      <c r="C19" s="74"/>
      <c r="D19" s="75"/>
      <c r="E19" s="74"/>
      <c r="F19" s="75"/>
      <c r="G19" s="75"/>
      <c r="H19" s="75"/>
      <c r="J19" s="75"/>
      <c r="K19" s="75"/>
      <c r="M19" s="75"/>
      <c r="N19" s="75"/>
      <c r="O19" s="75"/>
      <c r="P19" s="3"/>
      <c r="Q19" s="5"/>
    </row>
    <row r="20" spans="1:17" x14ac:dyDescent="0.3">
      <c r="A20" s="22" t="s">
        <v>226</v>
      </c>
      <c r="B20" s="72">
        <v>0</v>
      </c>
      <c r="C20" s="72"/>
      <c r="D20" s="75">
        <v>0</v>
      </c>
      <c r="E20" s="72">
        <v>0</v>
      </c>
      <c r="F20" s="75">
        <v>0</v>
      </c>
      <c r="G20" s="75">
        <v>0</v>
      </c>
      <c r="H20" s="75"/>
      <c r="I20" s="75">
        <v>0</v>
      </c>
      <c r="J20" s="75">
        <v>0</v>
      </c>
      <c r="K20" s="75">
        <v>0</v>
      </c>
      <c r="M20" s="75">
        <v>0</v>
      </c>
      <c r="N20" s="75">
        <v>160000</v>
      </c>
      <c r="O20" s="75">
        <v>160000</v>
      </c>
      <c r="P20" s="3"/>
      <c r="Q20" s="5"/>
    </row>
    <row r="21" spans="1:17" x14ac:dyDescent="0.3">
      <c r="A21" s="22" t="s">
        <v>308</v>
      </c>
      <c r="B21" s="72">
        <v>7780528</v>
      </c>
      <c r="C21" s="72"/>
      <c r="D21" s="75">
        <v>2256770</v>
      </c>
      <c r="E21" s="72">
        <v>1701743</v>
      </c>
      <c r="F21" s="75">
        <v>2044082</v>
      </c>
      <c r="G21" s="75">
        <v>2084903</v>
      </c>
      <c r="H21" s="75"/>
      <c r="I21" s="75">
        <v>2617540</v>
      </c>
      <c r="J21" s="75">
        <v>3155336</v>
      </c>
      <c r="K21" s="75">
        <v>2336701</v>
      </c>
      <c r="M21" s="75">
        <v>4623727</v>
      </c>
      <c r="N21" s="75">
        <v>4984828</v>
      </c>
      <c r="O21" s="75">
        <v>3766311</v>
      </c>
      <c r="P21" s="3"/>
      <c r="Q21" s="5"/>
    </row>
    <row r="22" spans="1:17" x14ac:dyDescent="0.3">
      <c r="A22" s="22" t="s">
        <v>228</v>
      </c>
      <c r="B22" s="72">
        <v>0</v>
      </c>
      <c r="C22" s="72"/>
      <c r="D22" s="75">
        <v>0</v>
      </c>
      <c r="E22" s="72">
        <v>0</v>
      </c>
      <c r="F22" s="75">
        <v>0</v>
      </c>
      <c r="G22" s="75">
        <v>0</v>
      </c>
      <c r="H22" s="75"/>
      <c r="I22" s="75">
        <v>0</v>
      </c>
      <c r="J22" s="75">
        <v>0</v>
      </c>
      <c r="K22" s="75">
        <v>0</v>
      </c>
      <c r="M22" s="75">
        <v>0</v>
      </c>
      <c r="N22" s="75">
        <v>0</v>
      </c>
      <c r="O22" s="75">
        <v>0</v>
      </c>
      <c r="P22" s="3"/>
      <c r="Q22" s="5"/>
    </row>
    <row r="23" spans="1:17" x14ac:dyDescent="0.3">
      <c r="A23" s="22" t="s">
        <v>229</v>
      </c>
      <c r="B23" s="72">
        <v>0</v>
      </c>
      <c r="C23" s="72"/>
      <c r="D23" s="75">
        <v>0</v>
      </c>
      <c r="E23" s="72">
        <v>0</v>
      </c>
      <c r="F23" s="75">
        <v>0</v>
      </c>
      <c r="G23" s="75">
        <v>0</v>
      </c>
      <c r="H23" s="75"/>
      <c r="I23" s="75">
        <v>0</v>
      </c>
      <c r="J23" s="75">
        <v>0</v>
      </c>
      <c r="K23" s="75">
        <v>0</v>
      </c>
      <c r="M23" s="75">
        <v>0</v>
      </c>
      <c r="N23" s="75">
        <v>0</v>
      </c>
      <c r="O23" s="75">
        <v>0</v>
      </c>
      <c r="P23" s="3"/>
      <c r="Q23" s="5"/>
    </row>
    <row r="24" spans="1:17" x14ac:dyDescent="0.3">
      <c r="A24" s="22" t="s">
        <v>230</v>
      </c>
      <c r="B24" s="72">
        <v>0</v>
      </c>
      <c r="C24" s="72"/>
      <c r="D24" s="75">
        <v>0</v>
      </c>
      <c r="E24" s="72">
        <v>0</v>
      </c>
      <c r="F24" s="125">
        <v>69380</v>
      </c>
      <c r="G24" s="125">
        <v>0</v>
      </c>
      <c r="H24" s="75"/>
      <c r="I24" s="75">
        <v>0</v>
      </c>
      <c r="J24" s="75">
        <v>0</v>
      </c>
      <c r="K24" s="75">
        <v>0</v>
      </c>
      <c r="M24" s="75">
        <v>0</v>
      </c>
      <c r="N24" s="75">
        <v>0</v>
      </c>
      <c r="O24" s="75">
        <v>500000</v>
      </c>
      <c r="P24" s="3"/>
      <c r="Q24" s="5"/>
    </row>
    <row r="25" spans="1:17" ht="16.2" x14ac:dyDescent="0.45">
      <c r="A25" s="22" t="s">
        <v>231</v>
      </c>
      <c r="B25" s="73">
        <v>188255</v>
      </c>
      <c r="C25" s="72"/>
      <c r="D25" s="79">
        <v>1301155</v>
      </c>
      <c r="E25" s="73">
        <v>0</v>
      </c>
      <c r="F25" s="141">
        <v>1813296</v>
      </c>
      <c r="G25" s="141">
        <v>0</v>
      </c>
      <c r="H25" s="75"/>
      <c r="I25" s="79">
        <v>770896</v>
      </c>
      <c r="J25" s="79">
        <v>797111</v>
      </c>
      <c r="K25" s="79">
        <v>0</v>
      </c>
      <c r="M25" s="79">
        <v>0</v>
      </c>
      <c r="N25" s="79">
        <v>183425</v>
      </c>
      <c r="O25" s="79">
        <v>550000</v>
      </c>
      <c r="P25" s="3"/>
      <c r="Q25" s="5"/>
    </row>
    <row r="26" spans="1:17" x14ac:dyDescent="0.3">
      <c r="A26" s="26" t="s">
        <v>112</v>
      </c>
      <c r="B26" s="76">
        <f>SUM(B20:B25)</f>
        <v>7968783</v>
      </c>
      <c r="C26" s="74"/>
      <c r="D26" s="75">
        <v>3557925</v>
      </c>
      <c r="E26" s="76">
        <v>1701743</v>
      </c>
      <c r="F26" s="125">
        <f>SUM(F20:F25)</f>
        <v>3926758</v>
      </c>
      <c r="G26" s="125">
        <v>2084903</v>
      </c>
      <c r="H26" s="75"/>
      <c r="I26" s="84">
        <f>SUM(I20:I25)</f>
        <v>3388436</v>
      </c>
      <c r="J26" s="75">
        <v>3952447</v>
      </c>
      <c r="K26" s="75">
        <v>2336701</v>
      </c>
      <c r="M26" s="75">
        <v>4623727</v>
      </c>
      <c r="N26" s="75">
        <f>SUM(N20:N25)</f>
        <v>5328253</v>
      </c>
      <c r="O26" s="75">
        <f>SUM(O20:O25)</f>
        <v>4976311</v>
      </c>
      <c r="P26" s="3"/>
      <c r="Q26" s="5"/>
    </row>
    <row r="27" spans="1:17" x14ac:dyDescent="0.3">
      <c r="A27" s="22"/>
      <c r="B27" s="72"/>
      <c r="C27" s="72"/>
      <c r="D27" s="75"/>
      <c r="E27" s="72"/>
      <c r="F27" s="75"/>
      <c r="G27" s="75"/>
      <c r="H27" s="75"/>
      <c r="J27" s="75"/>
      <c r="K27" s="75"/>
      <c r="M27" s="75"/>
      <c r="N27" s="75"/>
      <c r="O27" s="75"/>
      <c r="P27" s="3"/>
      <c r="Q27" s="5"/>
    </row>
    <row r="28" spans="1:17" x14ac:dyDescent="0.3">
      <c r="A28" s="26" t="s">
        <v>232</v>
      </c>
      <c r="B28" s="74"/>
      <c r="C28" s="74"/>
      <c r="D28" s="75"/>
      <c r="E28" s="74"/>
      <c r="F28" s="75"/>
      <c r="G28" s="75"/>
      <c r="H28" s="75"/>
      <c r="J28" s="75"/>
      <c r="K28" s="75"/>
      <c r="M28" s="75"/>
      <c r="N28" s="75"/>
      <c r="O28" s="75"/>
      <c r="P28" s="3"/>
      <c r="Q28" s="5"/>
    </row>
    <row r="29" spans="1:17" ht="16.2" x14ac:dyDescent="0.45">
      <c r="A29" s="22" t="s">
        <v>206</v>
      </c>
      <c r="B29" s="73">
        <v>150000</v>
      </c>
      <c r="C29" s="72"/>
      <c r="D29" s="79">
        <v>150000</v>
      </c>
      <c r="E29" s="73">
        <v>150000</v>
      </c>
      <c r="F29" s="79">
        <v>150000</v>
      </c>
      <c r="G29" s="79">
        <v>150000</v>
      </c>
      <c r="H29" s="75"/>
      <c r="I29" s="79">
        <v>150000</v>
      </c>
      <c r="J29" s="79">
        <v>150000</v>
      </c>
      <c r="K29" s="79">
        <v>150000</v>
      </c>
      <c r="M29" s="79">
        <v>150000</v>
      </c>
      <c r="N29" s="79">
        <v>150000</v>
      </c>
      <c r="O29" s="79">
        <v>150000</v>
      </c>
      <c r="P29" s="3"/>
      <c r="Q29" s="5"/>
    </row>
    <row r="30" spans="1:17" x14ac:dyDescent="0.3">
      <c r="A30" s="26" t="s">
        <v>234</v>
      </c>
      <c r="B30" s="74">
        <v>150000</v>
      </c>
      <c r="C30" s="74"/>
      <c r="D30" s="75">
        <v>150000</v>
      </c>
      <c r="E30" s="76">
        <v>150000</v>
      </c>
      <c r="F30" s="75">
        <v>150000</v>
      </c>
      <c r="G30" s="75">
        <v>150000</v>
      </c>
      <c r="H30" s="75"/>
      <c r="I30" s="75">
        <v>150000</v>
      </c>
      <c r="J30" s="75">
        <v>150000</v>
      </c>
      <c r="K30" s="75">
        <v>150000</v>
      </c>
      <c r="M30" s="75">
        <v>150000</v>
      </c>
      <c r="N30" s="75">
        <v>150000</v>
      </c>
      <c r="O30" s="75">
        <v>150000</v>
      </c>
      <c r="P30" s="3"/>
      <c r="Q30" s="5"/>
    </row>
    <row r="31" spans="1:17" x14ac:dyDescent="0.3">
      <c r="A31" s="5"/>
      <c r="B31" s="75"/>
      <c r="C31" s="75"/>
      <c r="D31" s="75"/>
      <c r="E31" s="75"/>
      <c r="F31" s="75"/>
      <c r="G31" s="75"/>
      <c r="H31" s="75"/>
      <c r="J31" s="75"/>
      <c r="K31" s="75"/>
      <c r="M31" s="75"/>
      <c r="N31" s="75"/>
      <c r="O31" s="75"/>
      <c r="P31" s="3"/>
      <c r="Q31" s="5"/>
    </row>
    <row r="32" spans="1:17" x14ac:dyDescent="0.3">
      <c r="A32" s="1" t="s">
        <v>235</v>
      </c>
      <c r="B32" s="81">
        <v>8118783</v>
      </c>
      <c r="C32" s="81"/>
      <c r="D32" s="81">
        <v>3707925</v>
      </c>
      <c r="E32" s="81">
        <v>1851743</v>
      </c>
      <c r="F32" s="81">
        <v>4076758</v>
      </c>
      <c r="G32" s="81">
        <v>2234903</v>
      </c>
      <c r="H32" s="81"/>
      <c r="I32" s="81">
        <v>3538436</v>
      </c>
      <c r="J32" s="81">
        <v>4102447</v>
      </c>
      <c r="K32" s="81">
        <v>2486701</v>
      </c>
      <c r="L32" s="1"/>
      <c r="M32" s="81">
        <v>4773727</v>
      </c>
      <c r="N32" s="81">
        <f>SUM(N30,N26)</f>
        <v>5478253</v>
      </c>
      <c r="O32" s="81">
        <f>O26+O30</f>
        <v>5126311</v>
      </c>
      <c r="P32" s="3"/>
      <c r="Q32" s="5"/>
    </row>
    <row r="33" spans="1:17" x14ac:dyDescent="0.3">
      <c r="A33" s="5"/>
      <c r="B33" s="75"/>
      <c r="C33" s="75"/>
      <c r="D33" s="75"/>
      <c r="E33" s="75"/>
      <c r="F33" s="72"/>
      <c r="G33" s="75"/>
      <c r="H33" s="75"/>
      <c r="J33" s="75"/>
      <c r="K33" s="75"/>
      <c r="M33" s="75"/>
      <c r="N33" s="75"/>
      <c r="O33" s="75"/>
      <c r="P33" s="3"/>
      <c r="Q33" s="5"/>
    </row>
    <row r="34" spans="1:17" x14ac:dyDescent="0.3">
      <c r="A34" s="1" t="s">
        <v>236</v>
      </c>
      <c r="B34" s="81"/>
      <c r="C34" s="81"/>
      <c r="D34" s="75"/>
      <c r="E34" s="81"/>
      <c r="F34" s="75"/>
      <c r="G34" s="75"/>
      <c r="H34" s="75"/>
      <c r="J34" s="75"/>
      <c r="K34" s="75"/>
      <c r="M34" s="75"/>
      <c r="N34" s="75"/>
      <c r="O34" s="75"/>
      <c r="P34" s="3"/>
      <c r="Q34" s="5"/>
    </row>
    <row r="35" spans="1:17" x14ac:dyDescent="0.3">
      <c r="A35" s="5" t="s">
        <v>309</v>
      </c>
      <c r="B35" s="75">
        <v>0</v>
      </c>
      <c r="C35" s="75"/>
      <c r="D35" s="75">
        <v>0</v>
      </c>
      <c r="E35" s="75">
        <v>0</v>
      </c>
      <c r="F35" s="75">
        <v>0</v>
      </c>
      <c r="G35" s="75">
        <v>0</v>
      </c>
      <c r="H35" s="75"/>
      <c r="I35" s="75">
        <v>0</v>
      </c>
      <c r="J35" s="75">
        <v>0</v>
      </c>
      <c r="K35" s="75">
        <v>0</v>
      </c>
      <c r="M35" s="75">
        <v>0</v>
      </c>
      <c r="N35" s="75">
        <v>0</v>
      </c>
      <c r="O35" s="75">
        <v>0</v>
      </c>
      <c r="P35" s="3"/>
      <c r="Q35" s="5"/>
    </row>
    <row r="36" spans="1:17" x14ac:dyDescent="0.3">
      <c r="A36" s="1" t="s">
        <v>239</v>
      </c>
      <c r="B36" s="81">
        <v>0</v>
      </c>
      <c r="C36" s="81"/>
      <c r="D36" s="75">
        <v>0</v>
      </c>
      <c r="E36" s="81">
        <v>0</v>
      </c>
      <c r="F36" s="75">
        <v>0</v>
      </c>
      <c r="G36" s="75">
        <v>0</v>
      </c>
      <c r="H36" s="75"/>
      <c r="I36" s="75">
        <v>0</v>
      </c>
      <c r="J36" s="75">
        <v>0</v>
      </c>
      <c r="K36" s="75">
        <v>0</v>
      </c>
      <c r="M36" s="75">
        <v>0</v>
      </c>
      <c r="N36" s="75">
        <v>0</v>
      </c>
      <c r="O36" s="75">
        <v>0</v>
      </c>
      <c r="P36" s="3"/>
      <c r="Q36" s="5"/>
    </row>
    <row r="37" spans="1:17" x14ac:dyDescent="0.3">
      <c r="A37" s="5"/>
      <c r="B37" s="75"/>
      <c r="C37" s="75"/>
      <c r="D37" s="75"/>
      <c r="E37" s="75"/>
      <c r="F37" s="75"/>
      <c r="G37" s="75"/>
      <c r="H37" s="75"/>
      <c r="J37" s="75"/>
      <c r="K37" s="75"/>
      <c r="M37" s="75"/>
      <c r="N37" s="75"/>
      <c r="O37" s="75"/>
      <c r="P37" s="3"/>
      <c r="Q37" s="5"/>
    </row>
    <row r="38" spans="1:17" ht="16.2" x14ac:dyDescent="0.45">
      <c r="A38" s="1" t="s">
        <v>240</v>
      </c>
      <c r="B38" s="81">
        <v>8118783</v>
      </c>
      <c r="C38" s="81"/>
      <c r="D38" s="82">
        <v>3707925</v>
      </c>
      <c r="E38" s="81">
        <v>1851743</v>
      </c>
      <c r="F38" s="82">
        <v>4076758</v>
      </c>
      <c r="G38" s="82">
        <v>2234903</v>
      </c>
      <c r="H38" s="81"/>
      <c r="I38" s="82">
        <v>3538436</v>
      </c>
      <c r="J38" s="82">
        <v>4102447</v>
      </c>
      <c r="K38" s="82">
        <v>2486701</v>
      </c>
      <c r="M38" s="82">
        <v>4773727</v>
      </c>
      <c r="N38" s="82">
        <v>5478253</v>
      </c>
      <c r="O38" s="82">
        <v>5126311</v>
      </c>
      <c r="P38" s="3"/>
      <c r="Q38" s="5"/>
    </row>
    <row r="39" spans="1:17" x14ac:dyDescent="0.3">
      <c r="A39" s="5"/>
      <c r="B39" s="75"/>
      <c r="C39" s="75"/>
      <c r="D39" s="75"/>
      <c r="E39" s="75"/>
      <c r="F39" s="81"/>
      <c r="G39" s="75"/>
      <c r="H39" s="81"/>
      <c r="J39" s="81"/>
      <c r="K39" s="81"/>
      <c r="M39" s="81"/>
      <c r="N39" s="81"/>
      <c r="O39" s="75"/>
      <c r="P39" s="3"/>
      <c r="Q39" s="5"/>
    </row>
    <row r="40" spans="1:17" ht="16.2" customHeight="1" x14ac:dyDescent="0.3">
      <c r="A40" s="26" t="s">
        <v>38</v>
      </c>
      <c r="B40" s="74">
        <v>504594</v>
      </c>
      <c r="C40" s="74"/>
      <c r="D40" s="81">
        <v>129139</v>
      </c>
      <c r="E40" s="74">
        <v>2133777</v>
      </c>
      <c r="F40" s="74">
        <v>954516</v>
      </c>
      <c r="G40" s="81">
        <v>2987901</v>
      </c>
      <c r="H40" s="74"/>
      <c r="I40" s="92">
        <f>I15-I32</f>
        <v>2538334</v>
      </c>
      <c r="J40" s="81">
        <v>2036825</v>
      </c>
      <c r="K40" s="74">
        <v>3683957</v>
      </c>
      <c r="M40" s="74">
        <v>2282336</v>
      </c>
      <c r="N40" s="81">
        <v>1179388</v>
      </c>
      <c r="O40" s="74">
        <v>2709957</v>
      </c>
      <c r="P40" s="3"/>
      <c r="Q40" s="5"/>
    </row>
    <row r="41" spans="1:17" x14ac:dyDescent="0.3">
      <c r="A41" s="22"/>
      <c r="B41" s="72"/>
      <c r="C41" s="72"/>
      <c r="D41" s="75"/>
      <c r="E41" s="72"/>
      <c r="F41" s="74"/>
      <c r="G41" s="75"/>
      <c r="H41" s="81"/>
      <c r="J41" s="81"/>
      <c r="K41" s="81"/>
      <c r="M41" s="81"/>
      <c r="N41" s="81"/>
      <c r="O41" s="75"/>
      <c r="P41" s="3"/>
      <c r="Q41" s="5"/>
    </row>
    <row r="42" spans="1:17" ht="16.2" x14ac:dyDescent="0.45">
      <c r="A42" s="26" t="s">
        <v>219</v>
      </c>
      <c r="B42" s="95">
        <v>0</v>
      </c>
      <c r="C42" s="74"/>
      <c r="D42" s="82">
        <v>259664</v>
      </c>
      <c r="E42" s="95">
        <v>0</v>
      </c>
      <c r="F42" s="95">
        <v>519715</v>
      </c>
      <c r="G42" s="82">
        <v>536907</v>
      </c>
      <c r="H42" s="81"/>
      <c r="I42" s="82">
        <v>0</v>
      </c>
      <c r="J42" s="82">
        <v>0</v>
      </c>
      <c r="K42" s="82">
        <v>816885</v>
      </c>
      <c r="M42" s="82">
        <v>0</v>
      </c>
      <c r="N42" s="82">
        <v>0</v>
      </c>
      <c r="O42" s="79">
        <v>0</v>
      </c>
      <c r="P42" s="3"/>
      <c r="Q42" s="5"/>
    </row>
    <row r="43" spans="1:17" x14ac:dyDescent="0.3">
      <c r="A43" s="26" t="s">
        <v>114</v>
      </c>
      <c r="B43" s="74">
        <v>2763763</v>
      </c>
      <c r="C43" s="74"/>
      <c r="D43" s="81">
        <v>2633238</v>
      </c>
      <c r="E43" s="74">
        <v>4340580</v>
      </c>
      <c r="F43" s="74">
        <v>3327702</v>
      </c>
      <c r="G43" s="81">
        <v>5156583</v>
      </c>
      <c r="H43" s="81"/>
      <c r="I43" s="81">
        <v>6385751</v>
      </c>
      <c r="J43" s="81">
        <v>5884242</v>
      </c>
      <c r="K43" s="81">
        <v>6616747</v>
      </c>
      <c r="M43" s="81">
        <v>8166578</v>
      </c>
      <c r="N43" s="81">
        <v>7565139</v>
      </c>
      <c r="O43" s="81">
        <f>O17-O38</f>
        <v>10275096</v>
      </c>
      <c r="P43" s="3"/>
      <c r="Q43" s="5"/>
    </row>
    <row r="44" spans="1:17" x14ac:dyDescent="0.3">
      <c r="A44" s="58" t="s">
        <v>383</v>
      </c>
      <c r="B44" s="144"/>
      <c r="C44" s="144"/>
      <c r="D44" s="75"/>
      <c r="E44" s="144"/>
      <c r="F44" s="72"/>
      <c r="G44" s="75"/>
      <c r="H44" s="75"/>
      <c r="J44" s="75"/>
      <c r="K44" s="75"/>
      <c r="M44" s="75"/>
      <c r="N44" s="75"/>
      <c r="O44" s="75"/>
      <c r="P44" s="3"/>
      <c r="Q44" s="5"/>
    </row>
    <row r="45" spans="1:17" x14ac:dyDescent="0.3">
      <c r="A45" s="58"/>
      <c r="B45" s="144"/>
      <c r="C45" s="144"/>
      <c r="D45" s="75"/>
      <c r="E45" s="144"/>
      <c r="F45" s="72"/>
      <c r="G45" s="75"/>
      <c r="H45" s="75"/>
      <c r="J45" s="75"/>
      <c r="K45" s="75"/>
      <c r="M45" s="75"/>
      <c r="N45" s="75"/>
      <c r="O45" s="75"/>
      <c r="P45" s="3"/>
      <c r="Q45" s="5"/>
    </row>
    <row r="46" spans="1:17" x14ac:dyDescent="0.3">
      <c r="A46" s="22"/>
      <c r="B46" s="72"/>
      <c r="C46" s="72"/>
      <c r="D46" s="75"/>
      <c r="E46" s="72"/>
      <c r="F46" s="72"/>
      <c r="G46" s="75"/>
      <c r="H46" s="75"/>
      <c r="J46" s="75"/>
      <c r="K46" s="75"/>
      <c r="M46" s="75"/>
      <c r="N46" s="75"/>
      <c r="O46" s="75"/>
      <c r="P46" s="3"/>
      <c r="Q46" s="5"/>
    </row>
    <row r="47" spans="1:17" ht="18" x14ac:dyDescent="0.35">
      <c r="A47" s="38" t="s">
        <v>384</v>
      </c>
      <c r="B47" s="128"/>
      <c r="C47" s="128"/>
      <c r="D47" s="75"/>
      <c r="E47" s="128"/>
      <c r="F47" s="84"/>
      <c r="G47" s="75"/>
      <c r="H47" s="84"/>
      <c r="J47" s="84"/>
      <c r="K47" s="84"/>
      <c r="M47" s="84"/>
      <c r="N47" s="84"/>
      <c r="O47" s="75"/>
      <c r="P47" s="3"/>
      <c r="Q47" s="5"/>
    </row>
    <row r="48" spans="1:17" x14ac:dyDescent="0.3">
      <c r="A48" s="26" t="s">
        <v>103</v>
      </c>
      <c r="B48" s="74">
        <v>50345</v>
      </c>
      <c r="C48" s="74"/>
      <c r="D48" s="81">
        <v>51811</v>
      </c>
      <c r="E48" s="74">
        <v>52341</v>
      </c>
      <c r="F48" s="74">
        <v>51305</v>
      </c>
      <c r="G48" s="81">
        <v>51000</v>
      </c>
      <c r="H48" s="74"/>
      <c r="I48" s="74">
        <v>30192</v>
      </c>
      <c r="J48" s="74">
        <v>30193</v>
      </c>
      <c r="K48" s="74">
        <v>50000</v>
      </c>
      <c r="M48" s="74">
        <v>56331</v>
      </c>
      <c r="N48" s="74">
        <v>56375</v>
      </c>
      <c r="O48" s="81">
        <v>53803</v>
      </c>
      <c r="P48" s="3"/>
      <c r="Q48" s="5"/>
    </row>
    <row r="49" spans="1:17" ht="16.2" x14ac:dyDescent="0.45">
      <c r="A49" s="26" t="s">
        <v>219</v>
      </c>
      <c r="B49" s="95">
        <v>0</v>
      </c>
      <c r="C49" s="74"/>
      <c r="D49" s="82">
        <v>0</v>
      </c>
      <c r="E49" s="95">
        <v>0</v>
      </c>
      <c r="F49" s="95">
        <v>0</v>
      </c>
      <c r="G49" s="82">
        <v>0</v>
      </c>
      <c r="H49" s="81"/>
      <c r="I49" s="82">
        <v>0</v>
      </c>
      <c r="J49" s="95">
        <v>0</v>
      </c>
      <c r="K49" s="82">
        <v>0</v>
      </c>
      <c r="M49" s="95">
        <v>0</v>
      </c>
      <c r="N49" s="95">
        <v>0</v>
      </c>
      <c r="O49" s="79">
        <v>0</v>
      </c>
      <c r="P49" s="3"/>
      <c r="Q49" s="5"/>
    </row>
    <row r="50" spans="1:17" x14ac:dyDescent="0.3">
      <c r="A50" s="26" t="s">
        <v>220</v>
      </c>
      <c r="B50" s="74">
        <v>50345</v>
      </c>
      <c r="C50" s="74"/>
      <c r="D50" s="81">
        <v>51811</v>
      </c>
      <c r="E50" s="74">
        <v>52341</v>
      </c>
      <c r="F50" s="74">
        <v>51305</v>
      </c>
      <c r="G50" s="81">
        <v>51000</v>
      </c>
      <c r="H50" s="81"/>
      <c r="I50" s="81">
        <v>30192</v>
      </c>
      <c r="J50" s="74">
        <v>30193</v>
      </c>
      <c r="K50" s="81">
        <v>50000</v>
      </c>
      <c r="M50" s="74">
        <v>56331</v>
      </c>
      <c r="N50" s="74">
        <v>56375</v>
      </c>
      <c r="O50" s="81">
        <v>53803</v>
      </c>
      <c r="P50" s="3"/>
      <c r="Q50" s="5"/>
    </row>
    <row r="51" spans="1:17" x14ac:dyDescent="0.3">
      <c r="A51" s="22"/>
      <c r="B51" s="72"/>
      <c r="C51" s="72"/>
      <c r="D51" s="75"/>
      <c r="E51" s="72"/>
      <c r="F51" s="72"/>
      <c r="G51" s="75"/>
      <c r="H51" s="75"/>
      <c r="J51" s="72"/>
      <c r="K51" s="75"/>
      <c r="M51" s="72"/>
      <c r="N51" s="72"/>
      <c r="O51" s="75"/>
      <c r="P51" s="3"/>
      <c r="Q51" s="5"/>
    </row>
    <row r="52" spans="1:17" x14ac:dyDescent="0.3">
      <c r="A52" s="26" t="s">
        <v>104</v>
      </c>
      <c r="B52" s="74"/>
      <c r="C52" s="74"/>
      <c r="D52" s="75"/>
      <c r="E52" s="74"/>
      <c r="F52" s="72"/>
      <c r="G52" s="75"/>
      <c r="H52" s="72"/>
      <c r="J52" s="72"/>
      <c r="K52" s="75"/>
      <c r="M52" s="72"/>
      <c r="N52" s="72"/>
      <c r="O52" s="75"/>
      <c r="P52" s="3"/>
      <c r="Q52" s="5"/>
    </row>
    <row r="53" spans="1:17" x14ac:dyDescent="0.3">
      <c r="A53" s="22" t="s">
        <v>105</v>
      </c>
      <c r="B53" s="72">
        <v>1952814</v>
      </c>
      <c r="C53" s="72"/>
      <c r="D53" s="75">
        <v>2906158</v>
      </c>
      <c r="E53" s="72">
        <v>2906158</v>
      </c>
      <c r="F53" s="75">
        <v>4313904</v>
      </c>
      <c r="G53" s="75">
        <v>4377285</v>
      </c>
      <c r="H53" s="75"/>
      <c r="I53" s="75">
        <v>4558826</v>
      </c>
      <c r="J53" s="75">
        <v>4742369</v>
      </c>
      <c r="K53" s="75">
        <v>4920756</v>
      </c>
      <c r="M53" s="75">
        <v>5191628</v>
      </c>
      <c r="N53" s="75">
        <v>4993160</v>
      </c>
      <c r="O53" s="75">
        <v>5596834</v>
      </c>
      <c r="P53" s="3"/>
      <c r="Q53" s="5"/>
    </row>
    <row r="54" spans="1:17" x14ac:dyDescent="0.3">
      <c r="A54" s="22" t="s">
        <v>301</v>
      </c>
      <c r="B54" s="72">
        <v>518800</v>
      </c>
      <c r="C54" s="72"/>
      <c r="D54" s="75">
        <v>726532</v>
      </c>
      <c r="E54" s="72">
        <v>784423</v>
      </c>
      <c r="F54" s="75">
        <v>1009113</v>
      </c>
      <c r="G54" s="75">
        <v>1094310</v>
      </c>
      <c r="H54" s="75"/>
      <c r="I54" s="75">
        <v>1067458</v>
      </c>
      <c r="J54" s="75">
        <v>1067458</v>
      </c>
      <c r="K54" s="75">
        <v>1134795</v>
      </c>
      <c r="L54" s="75"/>
      <c r="M54" s="75">
        <v>1125938</v>
      </c>
      <c r="N54" s="75">
        <v>1086399</v>
      </c>
      <c r="O54" s="75">
        <v>1174647</v>
      </c>
      <c r="P54" s="3"/>
      <c r="Q54" s="5"/>
    </row>
    <row r="55" spans="1:17" x14ac:dyDescent="0.3">
      <c r="A55" s="22" t="s">
        <v>106</v>
      </c>
      <c r="B55" s="72">
        <v>6470</v>
      </c>
      <c r="C55" s="72"/>
      <c r="D55" s="75">
        <v>6286</v>
      </c>
      <c r="E55" s="72">
        <v>7000</v>
      </c>
      <c r="F55" s="75">
        <v>30854</v>
      </c>
      <c r="G55" s="75">
        <v>8407</v>
      </c>
      <c r="H55" s="75"/>
      <c r="I55" s="75">
        <v>45547</v>
      </c>
      <c r="J55" s="75">
        <v>45501</v>
      </c>
      <c r="K55" s="75">
        <v>26793</v>
      </c>
      <c r="L55" s="75"/>
      <c r="M55" s="75">
        <v>37621</v>
      </c>
      <c r="N55" s="75">
        <v>35110</v>
      </c>
      <c r="O55" s="75">
        <v>0</v>
      </c>
      <c r="P55" s="3"/>
      <c r="Q55" s="5"/>
    </row>
    <row r="56" spans="1:17" ht="16.2" x14ac:dyDescent="0.45">
      <c r="A56" s="22" t="s">
        <v>388</v>
      </c>
      <c r="B56" s="73">
        <v>10168561</v>
      </c>
      <c r="C56" s="72"/>
      <c r="D56" s="79">
        <v>0</v>
      </c>
      <c r="E56" s="73">
        <v>0</v>
      </c>
      <c r="F56" s="79">
        <v>3706140</v>
      </c>
      <c r="G56" s="79">
        <v>0</v>
      </c>
      <c r="H56" s="75"/>
      <c r="I56" s="79">
        <v>2539878</v>
      </c>
      <c r="J56" s="79">
        <v>0</v>
      </c>
      <c r="K56" s="79">
        <v>0</v>
      </c>
      <c r="L56" s="75"/>
      <c r="M56" s="79">
        <v>0</v>
      </c>
      <c r="N56" s="79">
        <v>0</v>
      </c>
      <c r="O56" s="79">
        <v>0</v>
      </c>
      <c r="P56" s="3"/>
      <c r="Q56" s="5"/>
    </row>
    <row r="57" spans="1:17" x14ac:dyDescent="0.3">
      <c r="A57" s="26" t="s">
        <v>107</v>
      </c>
      <c r="B57" s="74">
        <f>SUM(B53:B56)</f>
        <v>12646645</v>
      </c>
      <c r="C57" s="74"/>
      <c r="D57" s="81">
        <v>3638976</v>
      </c>
      <c r="E57" s="74">
        <f>SUM(E53:E56)</f>
        <v>3697581</v>
      </c>
      <c r="F57" s="81">
        <f>SUM(F53:F56)</f>
        <v>9060011</v>
      </c>
      <c r="G57" s="81">
        <v>5480002</v>
      </c>
      <c r="H57" s="81"/>
      <c r="I57" s="92">
        <f>SUM(I53:I56)</f>
        <v>8211709</v>
      </c>
      <c r="J57" s="81">
        <f>SUM(J53:J56)</f>
        <v>5855328</v>
      </c>
      <c r="K57" s="81">
        <f>SUM(K53:K56)</f>
        <v>6082344</v>
      </c>
      <c r="L57" s="81"/>
      <c r="M57" s="81">
        <f>SUM(M53:M56)</f>
        <v>6355187</v>
      </c>
      <c r="N57" s="81">
        <f>SUM(N53:N56)</f>
        <v>6114669</v>
      </c>
      <c r="O57" s="81">
        <f>SUM(O53:O56)</f>
        <v>6771481</v>
      </c>
      <c r="P57" s="3"/>
      <c r="Q57" s="5"/>
    </row>
    <row r="58" spans="1:17" x14ac:dyDescent="0.3">
      <c r="A58" s="22"/>
      <c r="B58" s="72"/>
      <c r="C58" s="72"/>
      <c r="D58" s="75"/>
      <c r="E58" s="72"/>
      <c r="F58" s="81"/>
      <c r="G58" s="75"/>
      <c r="H58" s="81"/>
      <c r="J58" s="81"/>
      <c r="K58" s="81"/>
      <c r="L58" s="81"/>
      <c r="M58" s="81"/>
      <c r="N58" s="75"/>
      <c r="O58" s="75"/>
      <c r="P58" s="3"/>
      <c r="Q58" s="5"/>
    </row>
    <row r="59" spans="1:17" ht="16.2" x14ac:dyDescent="0.45">
      <c r="A59" s="26" t="s">
        <v>30</v>
      </c>
      <c r="B59" s="74">
        <f>SUM(B57,B50)</f>
        <v>12696990</v>
      </c>
      <c r="C59" s="74"/>
      <c r="D59" s="82">
        <v>3690787</v>
      </c>
      <c r="E59" s="95">
        <f>SUM(E57,E50)</f>
        <v>3749922</v>
      </c>
      <c r="F59" s="82">
        <v>9111316</v>
      </c>
      <c r="G59" s="82">
        <v>5531002</v>
      </c>
      <c r="H59" s="81"/>
      <c r="I59" s="139">
        <f>SUM(I57,I50)</f>
        <v>8241901</v>
      </c>
      <c r="J59" s="82">
        <v>5885521</v>
      </c>
      <c r="K59" s="82">
        <v>6132344</v>
      </c>
      <c r="L59" s="81"/>
      <c r="M59" s="82">
        <v>6411518</v>
      </c>
      <c r="N59" s="82">
        <f>SUM(N50,N57)</f>
        <v>6171044</v>
      </c>
      <c r="O59" s="82">
        <f>SUM(O50,O57)</f>
        <v>6825284</v>
      </c>
      <c r="P59" s="3"/>
      <c r="Q59" s="5"/>
    </row>
    <row r="60" spans="1:17" x14ac:dyDescent="0.3">
      <c r="A60" s="22"/>
      <c r="B60" s="72"/>
      <c r="C60" s="72"/>
      <c r="D60" s="75"/>
      <c r="E60" s="72"/>
      <c r="F60" s="75"/>
      <c r="G60" s="75"/>
      <c r="H60" s="75"/>
      <c r="J60" s="75"/>
      <c r="K60" s="75"/>
      <c r="L60" s="75"/>
      <c r="M60" s="75"/>
      <c r="N60" s="75"/>
      <c r="O60" s="75"/>
      <c r="P60" s="3"/>
      <c r="Q60" s="5"/>
    </row>
    <row r="61" spans="1:17" x14ac:dyDescent="0.3">
      <c r="A61" s="26" t="s">
        <v>108</v>
      </c>
      <c r="B61" s="74">
        <v>0</v>
      </c>
      <c r="C61" s="74"/>
      <c r="D61" s="75"/>
      <c r="E61" s="74"/>
      <c r="F61" s="75"/>
      <c r="G61" s="75"/>
      <c r="H61" s="75"/>
      <c r="J61" s="75"/>
      <c r="K61" s="75"/>
      <c r="L61" s="75"/>
      <c r="M61" s="75"/>
      <c r="N61" s="75"/>
      <c r="O61" s="75"/>
      <c r="P61" s="3"/>
      <c r="Q61" s="5"/>
    </row>
    <row r="62" spans="1:17" x14ac:dyDescent="0.3">
      <c r="A62" s="22" t="s">
        <v>226</v>
      </c>
      <c r="B62" s="72">
        <v>2730421</v>
      </c>
      <c r="C62" s="72"/>
      <c r="D62" s="75">
        <v>0</v>
      </c>
      <c r="E62" s="72">
        <v>0</v>
      </c>
      <c r="F62" s="75">
        <v>0</v>
      </c>
      <c r="G62" s="75">
        <v>0</v>
      </c>
      <c r="H62" s="75"/>
      <c r="I62" s="75">
        <v>0</v>
      </c>
      <c r="J62" s="75">
        <v>0</v>
      </c>
      <c r="K62" s="75">
        <v>0</v>
      </c>
      <c r="L62" s="75"/>
      <c r="M62" s="75">
        <v>0</v>
      </c>
      <c r="N62" s="75">
        <v>0</v>
      </c>
      <c r="O62" s="75">
        <v>0</v>
      </c>
      <c r="P62" s="3"/>
      <c r="Q62" s="5"/>
    </row>
    <row r="63" spans="1:17" x14ac:dyDescent="0.3">
      <c r="A63" s="22" t="s">
        <v>389</v>
      </c>
      <c r="B63" s="72">
        <v>0</v>
      </c>
      <c r="C63" s="72"/>
      <c r="D63" s="75">
        <v>3614482</v>
      </c>
      <c r="E63" s="72">
        <v>3674922</v>
      </c>
      <c r="F63" s="75">
        <v>5349983</v>
      </c>
      <c r="G63" s="75">
        <v>5456002</v>
      </c>
      <c r="H63" s="75"/>
      <c r="I63" s="75">
        <v>5620648</v>
      </c>
      <c r="J63" s="75">
        <v>5804190</v>
      </c>
      <c r="K63" s="75">
        <v>6057344</v>
      </c>
      <c r="L63" s="75"/>
      <c r="M63" s="75">
        <v>6336518</v>
      </c>
      <c r="N63" s="75">
        <v>6092241</v>
      </c>
      <c r="O63" s="72">
        <v>6750284</v>
      </c>
      <c r="P63" s="3"/>
      <c r="Q63" s="5"/>
    </row>
    <row r="64" spans="1:17" x14ac:dyDescent="0.3">
      <c r="A64" s="22" t="s">
        <v>228</v>
      </c>
      <c r="B64" s="72">
        <v>0</v>
      </c>
      <c r="C64" s="72"/>
      <c r="D64" s="75">
        <v>0</v>
      </c>
      <c r="E64" s="72">
        <v>0</v>
      </c>
      <c r="F64" s="75">
        <v>0</v>
      </c>
      <c r="G64" s="75">
        <v>0</v>
      </c>
      <c r="H64" s="75"/>
      <c r="I64" s="75">
        <v>0</v>
      </c>
      <c r="J64" s="75">
        <v>0</v>
      </c>
      <c r="K64" s="75">
        <v>0</v>
      </c>
      <c r="L64" s="75"/>
      <c r="M64" s="75">
        <v>0</v>
      </c>
      <c r="N64" s="75">
        <v>0</v>
      </c>
      <c r="O64" s="75">
        <v>0</v>
      </c>
      <c r="P64" s="3"/>
      <c r="Q64" s="5"/>
    </row>
    <row r="65" spans="1:17" x14ac:dyDescent="0.3">
      <c r="A65" s="22" t="s">
        <v>229</v>
      </c>
      <c r="B65" s="72">
        <v>0</v>
      </c>
      <c r="C65" s="72"/>
      <c r="D65" s="75">
        <v>0</v>
      </c>
      <c r="E65" s="72">
        <v>0</v>
      </c>
      <c r="F65" s="75">
        <v>0</v>
      </c>
      <c r="G65" s="75">
        <v>0</v>
      </c>
      <c r="H65" s="75"/>
      <c r="I65" s="75">
        <v>0</v>
      </c>
      <c r="J65" s="75">
        <v>0</v>
      </c>
      <c r="K65" s="75">
        <v>0</v>
      </c>
      <c r="L65" s="75"/>
      <c r="M65" s="75">
        <v>0</v>
      </c>
      <c r="N65" s="75">
        <v>0</v>
      </c>
      <c r="O65" s="75">
        <v>0</v>
      </c>
      <c r="P65" s="3"/>
      <c r="Q65" s="5"/>
    </row>
    <row r="66" spans="1:17" x14ac:dyDescent="0.3">
      <c r="A66" s="22" t="s">
        <v>230</v>
      </c>
      <c r="B66" s="72">
        <v>0</v>
      </c>
      <c r="C66" s="72"/>
      <c r="D66" s="75">
        <v>0</v>
      </c>
      <c r="E66" s="72">
        <v>0</v>
      </c>
      <c r="F66" s="75">
        <v>1133063</v>
      </c>
      <c r="G66" s="75">
        <v>0</v>
      </c>
      <c r="H66" s="75"/>
      <c r="I66" s="75">
        <v>315464</v>
      </c>
      <c r="J66" s="75">
        <v>0</v>
      </c>
      <c r="K66" s="75">
        <v>0</v>
      </c>
      <c r="L66" s="75"/>
      <c r="M66" s="75">
        <v>0</v>
      </c>
      <c r="N66" s="75">
        <v>0</v>
      </c>
      <c r="O66" s="75">
        <v>0</v>
      </c>
      <c r="P66" s="3"/>
      <c r="Q66" s="5"/>
    </row>
    <row r="67" spans="1:17" ht="16.2" x14ac:dyDescent="0.45">
      <c r="A67" s="22" t="s">
        <v>231</v>
      </c>
      <c r="B67" s="73">
        <v>9889758</v>
      </c>
      <c r="C67" s="72"/>
      <c r="D67" s="79">
        <v>0</v>
      </c>
      <c r="E67" s="73">
        <v>0</v>
      </c>
      <c r="F67" s="79">
        <v>2573077</v>
      </c>
      <c r="G67" s="79">
        <v>0</v>
      </c>
      <c r="H67" s="75"/>
      <c r="I67" s="79">
        <v>2224414</v>
      </c>
      <c r="J67" s="79">
        <v>0</v>
      </c>
      <c r="K67" s="79">
        <v>0</v>
      </c>
      <c r="L67" s="75"/>
      <c r="M67" s="79">
        <v>0</v>
      </c>
      <c r="N67" s="79">
        <v>0</v>
      </c>
      <c r="O67" s="79">
        <v>0</v>
      </c>
      <c r="P67" s="3"/>
      <c r="Q67" s="5"/>
    </row>
    <row r="68" spans="1:17" x14ac:dyDescent="0.3">
      <c r="A68" s="26" t="s">
        <v>112</v>
      </c>
      <c r="B68" s="74">
        <f>SUM(B61:B67)</f>
        <v>12620179</v>
      </c>
      <c r="C68" s="74"/>
      <c r="D68" s="75">
        <v>3614482</v>
      </c>
      <c r="E68" s="76">
        <f>SUM(E63)</f>
        <v>3674922</v>
      </c>
      <c r="F68" s="75">
        <f>SUM(F62:F67)</f>
        <v>9056123</v>
      </c>
      <c r="G68" s="75">
        <v>5456002</v>
      </c>
      <c r="H68" s="75"/>
      <c r="I68" s="84">
        <f>SUM(I62:I67)</f>
        <v>8160526</v>
      </c>
      <c r="J68" s="75">
        <v>5804190</v>
      </c>
      <c r="K68" s="75">
        <v>6057344</v>
      </c>
      <c r="L68" s="75"/>
      <c r="M68" s="75">
        <v>6336518</v>
      </c>
      <c r="N68" s="75">
        <v>6092241</v>
      </c>
      <c r="O68" s="75">
        <v>6750284</v>
      </c>
      <c r="P68" s="3"/>
      <c r="Q68" s="5"/>
    </row>
    <row r="69" spans="1:17" x14ac:dyDescent="0.3">
      <c r="A69" s="22"/>
      <c r="B69" s="72"/>
      <c r="C69" s="72"/>
      <c r="D69" s="75"/>
      <c r="E69" s="72"/>
      <c r="F69" s="75"/>
      <c r="G69" s="75"/>
      <c r="H69" s="75"/>
      <c r="J69" s="75"/>
      <c r="K69" s="75"/>
      <c r="L69" s="75"/>
      <c r="M69" s="75"/>
      <c r="N69" s="75"/>
      <c r="O69" s="75"/>
      <c r="P69" s="3"/>
      <c r="Q69" s="5"/>
    </row>
    <row r="70" spans="1:17" ht="15" customHeight="1" x14ac:dyDescent="0.3">
      <c r="A70" s="26" t="s">
        <v>232</v>
      </c>
      <c r="B70" s="74"/>
      <c r="C70" s="74"/>
      <c r="D70" s="75"/>
      <c r="E70" s="74"/>
      <c r="F70" s="75"/>
      <c r="G70" s="75"/>
      <c r="H70" s="75"/>
      <c r="J70" s="75"/>
      <c r="K70" s="75"/>
      <c r="L70" s="75"/>
      <c r="M70" s="75"/>
      <c r="N70" s="75"/>
      <c r="O70" s="75"/>
      <c r="P70" s="3"/>
      <c r="Q70" s="5"/>
    </row>
    <row r="71" spans="1:17" ht="16.2" x14ac:dyDescent="0.45">
      <c r="A71" s="22" t="s">
        <v>206</v>
      </c>
      <c r="B71" s="73">
        <v>25000</v>
      </c>
      <c r="C71" s="72"/>
      <c r="D71" s="79">
        <v>25000</v>
      </c>
      <c r="E71" s="73">
        <v>25000</v>
      </c>
      <c r="F71" s="79">
        <v>25000</v>
      </c>
      <c r="G71" s="79">
        <v>25000</v>
      </c>
      <c r="H71" s="75"/>
      <c r="I71" s="79">
        <v>25000</v>
      </c>
      <c r="J71" s="79">
        <v>25000</v>
      </c>
      <c r="K71" s="79">
        <v>25000</v>
      </c>
      <c r="L71" s="75"/>
      <c r="M71" s="79">
        <v>25000</v>
      </c>
      <c r="N71" s="79">
        <v>25000</v>
      </c>
      <c r="O71" s="79">
        <v>25000</v>
      </c>
      <c r="P71" s="3"/>
      <c r="Q71" s="5"/>
    </row>
    <row r="72" spans="1:17" x14ac:dyDescent="0.3">
      <c r="A72" s="26" t="s">
        <v>234</v>
      </c>
      <c r="B72" s="76">
        <v>25000</v>
      </c>
      <c r="C72" s="74"/>
      <c r="D72" s="75">
        <v>25000</v>
      </c>
      <c r="E72" s="76">
        <v>25000</v>
      </c>
      <c r="F72" s="75">
        <v>25000</v>
      </c>
      <c r="G72" s="75">
        <v>25000</v>
      </c>
      <c r="H72" s="75"/>
      <c r="I72" s="75">
        <v>25000</v>
      </c>
      <c r="J72" s="75">
        <v>25000</v>
      </c>
      <c r="K72" s="75">
        <v>25000</v>
      </c>
      <c r="L72" s="75"/>
      <c r="M72" s="75">
        <v>25000</v>
      </c>
      <c r="N72" s="75">
        <v>25000</v>
      </c>
      <c r="O72" s="75">
        <v>25000</v>
      </c>
      <c r="P72" s="3"/>
      <c r="Q72" s="5"/>
    </row>
    <row r="73" spans="1:17" x14ac:dyDescent="0.3">
      <c r="A73" s="5"/>
      <c r="B73" s="75"/>
      <c r="C73" s="75"/>
      <c r="D73" s="75"/>
      <c r="E73" s="75"/>
      <c r="F73" s="75"/>
      <c r="G73" s="75"/>
      <c r="H73" s="75"/>
      <c r="J73" s="75"/>
      <c r="K73" s="75"/>
      <c r="L73" s="75"/>
      <c r="M73" s="75"/>
      <c r="N73" s="75"/>
      <c r="O73" s="75"/>
      <c r="P73" s="3"/>
      <c r="Q73" s="5"/>
    </row>
    <row r="74" spans="1:17" x14ac:dyDescent="0.3">
      <c r="A74" s="1" t="s">
        <v>235</v>
      </c>
      <c r="B74" s="80">
        <v>12645179</v>
      </c>
      <c r="C74" s="81"/>
      <c r="D74" s="75">
        <v>3639482</v>
      </c>
      <c r="E74" s="80">
        <v>3699922</v>
      </c>
      <c r="F74" s="75">
        <v>9081123</v>
      </c>
      <c r="G74" s="75">
        <v>5481002</v>
      </c>
      <c r="H74" s="75"/>
      <c r="I74" s="84">
        <f>SUM(I68,I72)</f>
        <v>8185526</v>
      </c>
      <c r="J74" s="75">
        <v>5829190</v>
      </c>
      <c r="K74" s="75">
        <v>6082344</v>
      </c>
      <c r="L74" s="75"/>
      <c r="M74" s="75">
        <v>6361518</v>
      </c>
      <c r="N74" s="75">
        <f>SUM(N72,N68)</f>
        <v>6117241</v>
      </c>
      <c r="O74" s="75">
        <v>6775284</v>
      </c>
      <c r="P74" s="3"/>
      <c r="Q74" s="5"/>
    </row>
    <row r="75" spans="1:17" x14ac:dyDescent="0.3">
      <c r="A75" s="5"/>
      <c r="B75" s="75"/>
      <c r="C75" s="75"/>
      <c r="D75" s="75"/>
      <c r="E75" s="75"/>
      <c r="F75" s="72"/>
      <c r="G75" s="75"/>
      <c r="H75" s="75"/>
      <c r="J75" s="75"/>
      <c r="K75" s="75"/>
      <c r="L75" s="75"/>
      <c r="M75" s="75"/>
      <c r="N75" s="75"/>
      <c r="O75" s="75"/>
      <c r="P75" s="3"/>
      <c r="Q75" s="5"/>
    </row>
    <row r="76" spans="1:17" x14ac:dyDescent="0.3">
      <c r="A76" s="1" t="s">
        <v>236</v>
      </c>
      <c r="B76" s="81"/>
      <c r="C76" s="81"/>
      <c r="D76" s="75"/>
      <c r="E76" s="81"/>
      <c r="F76" s="75"/>
      <c r="G76" s="75"/>
      <c r="H76" s="75"/>
      <c r="J76" s="75"/>
      <c r="K76" s="75"/>
      <c r="L76" s="75"/>
      <c r="M76" s="75"/>
      <c r="N76" s="75"/>
      <c r="O76" s="75"/>
      <c r="P76" s="3"/>
      <c r="Q76" s="5"/>
    </row>
    <row r="77" spans="1:17" ht="16.2" x14ac:dyDescent="0.45">
      <c r="A77" s="5" t="s">
        <v>309</v>
      </c>
      <c r="B77" s="79">
        <v>0</v>
      </c>
      <c r="C77" s="75"/>
      <c r="D77" s="79">
        <v>0</v>
      </c>
      <c r="E77" s="79">
        <v>0</v>
      </c>
      <c r="F77" s="79">
        <v>0</v>
      </c>
      <c r="G77" s="79">
        <v>0</v>
      </c>
      <c r="H77" s="75"/>
      <c r="I77" s="79">
        <v>0</v>
      </c>
      <c r="J77" s="79">
        <v>0</v>
      </c>
      <c r="K77" s="79">
        <v>0</v>
      </c>
      <c r="L77" s="75"/>
      <c r="M77" s="79">
        <v>0</v>
      </c>
      <c r="N77" s="79">
        <v>0</v>
      </c>
      <c r="O77" s="79">
        <v>0</v>
      </c>
      <c r="P77" s="3"/>
      <c r="Q77" s="5"/>
    </row>
    <row r="78" spans="1:17" x14ac:dyDescent="0.3">
      <c r="A78" s="1" t="s">
        <v>239</v>
      </c>
      <c r="B78" s="81">
        <v>0</v>
      </c>
      <c r="C78" s="81"/>
      <c r="D78" s="75">
        <v>0</v>
      </c>
      <c r="E78" s="81">
        <v>0</v>
      </c>
      <c r="F78" s="75">
        <v>0</v>
      </c>
      <c r="G78" s="75">
        <v>0</v>
      </c>
      <c r="H78" s="75"/>
      <c r="I78" s="75">
        <v>0</v>
      </c>
      <c r="J78" s="75">
        <v>0</v>
      </c>
      <c r="K78" s="75">
        <v>0</v>
      </c>
      <c r="L78" s="75"/>
      <c r="M78" s="75">
        <v>0</v>
      </c>
      <c r="N78" s="75">
        <v>0</v>
      </c>
      <c r="O78" s="75">
        <v>0</v>
      </c>
      <c r="P78" s="3"/>
      <c r="Q78" s="5"/>
    </row>
    <row r="79" spans="1:17" x14ac:dyDescent="0.3">
      <c r="A79" s="5"/>
      <c r="B79" s="75"/>
      <c r="C79" s="75"/>
      <c r="D79" s="75"/>
      <c r="E79" s="75"/>
      <c r="F79" s="75"/>
      <c r="G79" s="75"/>
      <c r="H79" s="75"/>
      <c r="J79" s="75"/>
      <c r="K79" s="75"/>
      <c r="L79" s="75"/>
      <c r="M79" s="75"/>
      <c r="N79" s="75"/>
      <c r="O79" s="75"/>
      <c r="P79" s="3"/>
      <c r="Q79" s="5"/>
    </row>
    <row r="80" spans="1:17" ht="16.2" x14ac:dyDescent="0.45">
      <c r="A80" s="1" t="s">
        <v>240</v>
      </c>
      <c r="B80" s="81">
        <v>12645179</v>
      </c>
      <c r="C80" s="81"/>
      <c r="D80" s="81">
        <v>3639482</v>
      </c>
      <c r="E80" s="81">
        <v>3699922</v>
      </c>
      <c r="F80" s="82">
        <v>9081123</v>
      </c>
      <c r="G80" s="82">
        <v>5481002</v>
      </c>
      <c r="H80" s="81"/>
      <c r="I80" s="82">
        <v>8185526</v>
      </c>
      <c r="J80" s="82">
        <v>5829190</v>
      </c>
      <c r="K80" s="82">
        <v>6082344</v>
      </c>
      <c r="L80" s="81"/>
      <c r="M80" s="82">
        <v>6361518</v>
      </c>
      <c r="N80" s="82">
        <v>6117241</v>
      </c>
      <c r="O80" s="82">
        <v>6775284</v>
      </c>
      <c r="P80" s="3"/>
      <c r="Q80" s="5"/>
    </row>
    <row r="81" spans="1:17" x14ac:dyDescent="0.3">
      <c r="A81" s="5"/>
      <c r="B81" s="75"/>
      <c r="C81" s="75"/>
      <c r="D81" s="75"/>
      <c r="E81" s="75"/>
      <c r="F81" s="81"/>
      <c r="G81" s="75"/>
      <c r="H81" s="81"/>
      <c r="J81" s="81"/>
      <c r="K81" s="81"/>
      <c r="L81" s="81"/>
      <c r="M81" s="81"/>
      <c r="N81" s="75"/>
      <c r="O81" s="75"/>
      <c r="P81" s="3"/>
      <c r="Q81" s="5"/>
    </row>
    <row r="82" spans="1:17" x14ac:dyDescent="0.3">
      <c r="A82" s="26" t="s">
        <v>38</v>
      </c>
      <c r="B82" s="74">
        <v>1466</v>
      </c>
      <c r="C82" s="74"/>
      <c r="D82" s="81">
        <v>-506</v>
      </c>
      <c r="E82" s="74">
        <v>-2341</v>
      </c>
      <c r="F82" s="74">
        <v>-21112</v>
      </c>
      <c r="G82" s="81">
        <v>-1000</v>
      </c>
      <c r="H82" s="74"/>
      <c r="I82" s="92">
        <f>I57-I80</f>
        <v>26183</v>
      </c>
      <c r="J82" s="81">
        <f>J57-J74</f>
        <v>26138</v>
      </c>
      <c r="K82" s="74">
        <v>0</v>
      </c>
      <c r="L82" s="81"/>
      <c r="M82" s="74">
        <v>-6331</v>
      </c>
      <c r="N82" s="74">
        <f>N57-N80</f>
        <v>-2572</v>
      </c>
      <c r="O82" s="81">
        <f>O57-O80</f>
        <v>-3803</v>
      </c>
      <c r="P82" s="3"/>
      <c r="Q82" s="5"/>
    </row>
    <row r="83" spans="1:17" x14ac:dyDescent="0.3">
      <c r="A83" s="22"/>
      <c r="B83" s="72"/>
      <c r="C83" s="72"/>
      <c r="D83" s="75"/>
      <c r="E83" s="72"/>
      <c r="F83" s="74"/>
      <c r="G83" s="75"/>
      <c r="H83" s="81"/>
      <c r="J83" s="81"/>
      <c r="K83" s="81"/>
      <c r="L83" s="81"/>
      <c r="M83" s="81"/>
      <c r="N83" s="75"/>
      <c r="O83" s="75"/>
      <c r="P83" s="3"/>
      <c r="Q83" s="5"/>
    </row>
    <row r="84" spans="1:17" ht="16.2" x14ac:dyDescent="0.45">
      <c r="A84" s="26" t="s">
        <v>219</v>
      </c>
      <c r="B84" s="95">
        <v>0</v>
      </c>
      <c r="C84" s="74"/>
      <c r="D84" s="82">
        <v>0</v>
      </c>
      <c r="E84" s="95">
        <v>0</v>
      </c>
      <c r="F84" s="95">
        <v>0</v>
      </c>
      <c r="G84" s="82">
        <v>0</v>
      </c>
      <c r="H84" s="81"/>
      <c r="J84" s="82">
        <v>0</v>
      </c>
      <c r="K84" s="82">
        <v>0</v>
      </c>
      <c r="L84" s="81"/>
      <c r="M84" s="82">
        <v>0</v>
      </c>
      <c r="N84" s="79">
        <v>0</v>
      </c>
      <c r="O84" s="79">
        <v>0</v>
      </c>
      <c r="P84" s="3"/>
      <c r="Q84" s="5"/>
    </row>
    <row r="85" spans="1:17" x14ac:dyDescent="0.3">
      <c r="A85" s="26" t="s">
        <v>114</v>
      </c>
      <c r="B85" s="74">
        <v>51811</v>
      </c>
      <c r="C85" s="74"/>
      <c r="D85" s="81">
        <v>51305</v>
      </c>
      <c r="E85" s="74">
        <v>50000</v>
      </c>
      <c r="F85" s="74">
        <v>30193</v>
      </c>
      <c r="G85" s="81">
        <v>50000</v>
      </c>
      <c r="H85" s="81"/>
      <c r="J85" s="81">
        <v>56331</v>
      </c>
      <c r="K85" s="81">
        <v>50000</v>
      </c>
      <c r="L85" s="81"/>
      <c r="M85" s="81">
        <v>50000</v>
      </c>
      <c r="N85" s="81">
        <v>53803</v>
      </c>
      <c r="O85" s="81">
        <v>50000</v>
      </c>
      <c r="P85" s="3"/>
      <c r="Q85" s="5"/>
    </row>
    <row r="86" spans="1:17" x14ac:dyDescent="0.3">
      <c r="A86" s="58" t="s">
        <v>385</v>
      </c>
      <c r="B86" s="144"/>
      <c r="C86" s="144"/>
      <c r="D86" s="75"/>
      <c r="E86" s="144"/>
      <c r="F86" s="72"/>
      <c r="G86" s="75"/>
      <c r="H86" s="75"/>
      <c r="J86" s="75"/>
      <c r="K86" s="75"/>
      <c r="L86" s="75"/>
      <c r="M86" s="75"/>
      <c r="N86" s="75"/>
      <c r="O86" s="75"/>
      <c r="P86" s="3"/>
      <c r="Q86" s="5"/>
    </row>
    <row r="87" spans="1:17" x14ac:dyDescent="0.3">
      <c r="A87" s="58" t="s">
        <v>386</v>
      </c>
      <c r="B87" s="144"/>
      <c r="C87" s="144"/>
      <c r="D87" s="75"/>
      <c r="E87" s="144"/>
      <c r="F87" s="145"/>
      <c r="G87" s="75"/>
      <c r="H87" s="145"/>
      <c r="J87" s="75"/>
      <c r="K87" s="145"/>
      <c r="L87" s="75"/>
      <c r="M87" s="75"/>
      <c r="N87" s="75"/>
      <c r="O87" s="75"/>
      <c r="P87" s="3"/>
      <c r="Q87" s="5"/>
    </row>
    <row r="88" spans="1:17" x14ac:dyDescent="0.3">
      <c r="A88" s="58" t="s">
        <v>387</v>
      </c>
      <c r="B88" s="144"/>
      <c r="C88" s="144"/>
      <c r="D88" s="75"/>
      <c r="E88" s="144"/>
      <c r="F88" s="145"/>
      <c r="G88" s="75"/>
      <c r="H88" s="145"/>
      <c r="J88" s="75"/>
      <c r="K88" s="145"/>
      <c r="L88" s="75"/>
      <c r="M88" s="75"/>
      <c r="N88" s="75"/>
      <c r="O88" s="75"/>
      <c r="P88" s="3"/>
      <c r="Q88" s="5"/>
    </row>
    <row r="89" spans="1:17" x14ac:dyDescent="0.3">
      <c r="A89" s="5"/>
      <c r="B89" s="75"/>
      <c r="C89" s="75"/>
      <c r="D89" s="75"/>
      <c r="E89" s="75"/>
      <c r="F89" s="75"/>
      <c r="G89" s="75"/>
      <c r="H89" s="75"/>
      <c r="J89" s="75"/>
      <c r="K89" s="75"/>
      <c r="L89" s="75"/>
      <c r="M89" s="75"/>
      <c r="N89" s="75"/>
      <c r="O89" s="75"/>
      <c r="P89" s="3"/>
      <c r="Q89" s="5"/>
    </row>
    <row r="90" spans="1:17" x14ac:dyDescent="0.3">
      <c r="A90" s="5"/>
      <c r="B90" s="75"/>
      <c r="C90" s="75"/>
      <c r="D90" s="75"/>
      <c r="E90" s="75"/>
      <c r="F90" s="75"/>
      <c r="G90" s="75"/>
      <c r="H90" s="75"/>
      <c r="J90" s="75"/>
      <c r="K90" s="75"/>
      <c r="L90" s="75"/>
      <c r="M90" s="75"/>
      <c r="N90" s="75"/>
      <c r="O90" s="75"/>
      <c r="P90" s="3"/>
      <c r="Q90" s="5"/>
    </row>
    <row r="91" spans="1:17" ht="18" x14ac:dyDescent="0.35">
      <c r="A91" s="38" t="s">
        <v>390</v>
      </c>
      <c r="B91" s="128"/>
      <c r="C91" s="128"/>
      <c r="D91" s="75"/>
      <c r="E91" s="128"/>
      <c r="F91" s="84"/>
      <c r="G91" s="75"/>
      <c r="H91" s="84"/>
      <c r="J91" s="84"/>
      <c r="K91" s="84"/>
      <c r="L91" s="84"/>
      <c r="M91" s="84"/>
      <c r="N91" s="75"/>
      <c r="O91" s="75"/>
      <c r="P91" s="3"/>
      <c r="Q91" s="5"/>
    </row>
    <row r="92" spans="1:17" x14ac:dyDescent="0.3">
      <c r="A92" s="26" t="s">
        <v>103</v>
      </c>
      <c r="B92" s="74">
        <v>10788</v>
      </c>
      <c r="C92" s="74"/>
      <c r="D92" s="81">
        <v>54991</v>
      </c>
      <c r="E92" s="74">
        <v>54920</v>
      </c>
      <c r="F92" s="74">
        <v>51175</v>
      </c>
      <c r="G92" s="81">
        <v>51185</v>
      </c>
      <c r="H92" s="74"/>
      <c r="I92" s="74">
        <v>61650</v>
      </c>
      <c r="J92" s="74">
        <v>61650</v>
      </c>
      <c r="K92" s="74">
        <v>60872</v>
      </c>
      <c r="L92" s="74"/>
      <c r="M92" s="74">
        <v>17714</v>
      </c>
      <c r="N92" s="81">
        <v>18017</v>
      </c>
      <c r="O92" s="81">
        <v>29266</v>
      </c>
      <c r="P92" s="3"/>
      <c r="Q92" s="5"/>
    </row>
    <row r="93" spans="1:17" ht="16.2" x14ac:dyDescent="0.45">
      <c r="A93" s="26" t="s">
        <v>219</v>
      </c>
      <c r="B93" s="95">
        <v>0</v>
      </c>
      <c r="C93" s="74"/>
      <c r="D93" s="82">
        <v>0</v>
      </c>
      <c r="E93" s="95">
        <v>0</v>
      </c>
      <c r="F93" s="95">
        <v>0</v>
      </c>
      <c r="G93" s="82">
        <v>0</v>
      </c>
      <c r="H93" s="81"/>
      <c r="I93" s="82">
        <v>0</v>
      </c>
      <c r="J93" s="95">
        <v>0</v>
      </c>
      <c r="K93" s="82">
        <v>0</v>
      </c>
      <c r="L93" s="74"/>
      <c r="M93" s="95">
        <v>0</v>
      </c>
      <c r="N93" s="82">
        <v>50000</v>
      </c>
      <c r="O93" s="82">
        <v>50000</v>
      </c>
      <c r="P93" s="3"/>
      <c r="Q93" s="5"/>
    </row>
    <row r="94" spans="1:17" x14ac:dyDescent="0.3">
      <c r="A94" s="26" t="s">
        <v>220</v>
      </c>
      <c r="B94" s="74">
        <v>10788</v>
      </c>
      <c r="C94" s="74"/>
      <c r="D94" s="81">
        <v>54991</v>
      </c>
      <c r="E94" s="74">
        <v>54920</v>
      </c>
      <c r="F94" s="74">
        <v>51175</v>
      </c>
      <c r="G94" s="81">
        <v>51185</v>
      </c>
      <c r="H94" s="81"/>
      <c r="I94" s="81">
        <v>61650</v>
      </c>
      <c r="J94" s="74">
        <v>61650</v>
      </c>
      <c r="K94" s="81">
        <v>60872</v>
      </c>
      <c r="L94" s="74"/>
      <c r="M94" s="74">
        <v>67714</v>
      </c>
      <c r="N94" s="81">
        <f>SUM(N92:N93)</f>
        <v>68017</v>
      </c>
      <c r="O94" s="81">
        <f>SUM(O92:O93)</f>
        <v>79266</v>
      </c>
      <c r="P94" s="3"/>
      <c r="Q94" s="5"/>
    </row>
    <row r="95" spans="1:17" x14ac:dyDescent="0.3">
      <c r="A95" s="22"/>
      <c r="B95" s="72"/>
      <c r="C95" s="72"/>
      <c r="D95" s="75"/>
      <c r="E95" s="72"/>
      <c r="F95" s="72"/>
      <c r="G95" s="75"/>
      <c r="H95" s="75"/>
      <c r="J95" s="72"/>
      <c r="K95" s="75"/>
      <c r="L95" s="72"/>
      <c r="M95" s="72"/>
      <c r="N95" s="75"/>
      <c r="O95" s="75"/>
      <c r="P95" s="3"/>
      <c r="Q95" s="5"/>
    </row>
    <row r="96" spans="1:17" x14ac:dyDescent="0.3">
      <c r="A96" s="26" t="s">
        <v>104</v>
      </c>
      <c r="B96" s="74"/>
      <c r="C96" s="74"/>
      <c r="D96" s="75"/>
      <c r="E96" s="74"/>
      <c r="F96" s="72"/>
      <c r="G96" s="75"/>
      <c r="H96" s="72"/>
      <c r="J96" s="72"/>
      <c r="K96" s="75"/>
      <c r="L96" s="72"/>
      <c r="M96" s="72"/>
      <c r="N96" s="75"/>
      <c r="O96" s="75"/>
      <c r="P96" s="3"/>
      <c r="Q96" s="5"/>
    </row>
    <row r="97" spans="1:17" x14ac:dyDescent="0.3">
      <c r="A97" s="22" t="s">
        <v>105</v>
      </c>
      <c r="B97" s="72">
        <v>65074</v>
      </c>
      <c r="C97" s="72"/>
      <c r="D97" s="75">
        <v>120531</v>
      </c>
      <c r="E97" s="72">
        <v>120531</v>
      </c>
      <c r="F97" s="75">
        <v>364453</v>
      </c>
      <c r="G97" s="75">
        <v>392167</v>
      </c>
      <c r="H97" s="75"/>
      <c r="I97" s="75">
        <v>684575</v>
      </c>
      <c r="J97" s="75">
        <v>684575</v>
      </c>
      <c r="K97" s="75">
        <v>687287</v>
      </c>
      <c r="L97" s="75"/>
      <c r="M97" s="75">
        <v>807718</v>
      </c>
      <c r="N97" s="75">
        <v>782335</v>
      </c>
      <c r="O97" s="75">
        <v>1130585</v>
      </c>
      <c r="P97" s="3"/>
      <c r="Q97" s="5"/>
    </row>
    <row r="98" spans="1:17" x14ac:dyDescent="0.3">
      <c r="A98" s="22" t="s">
        <v>301</v>
      </c>
      <c r="B98" s="72">
        <v>17288</v>
      </c>
      <c r="C98" s="72"/>
      <c r="D98" s="75">
        <v>28077</v>
      </c>
      <c r="E98" s="72">
        <v>32534</v>
      </c>
      <c r="F98" s="75">
        <v>86107</v>
      </c>
      <c r="G98" s="75">
        <v>98041</v>
      </c>
      <c r="H98" s="75"/>
      <c r="I98" s="75">
        <v>147747</v>
      </c>
      <c r="J98" s="75">
        <v>147747</v>
      </c>
      <c r="K98" s="75">
        <v>158505</v>
      </c>
      <c r="L98" s="75"/>
      <c r="M98" s="75">
        <v>175175</v>
      </c>
      <c r="N98" s="75">
        <v>173356</v>
      </c>
      <c r="O98" s="75">
        <v>241118</v>
      </c>
      <c r="P98" s="3"/>
      <c r="Q98" s="5"/>
    </row>
    <row r="99" spans="1:17" x14ac:dyDescent="0.3">
      <c r="A99" s="22" t="s">
        <v>106</v>
      </c>
      <c r="B99" s="72">
        <v>911</v>
      </c>
      <c r="C99" s="72"/>
      <c r="D99" s="75">
        <v>599</v>
      </c>
      <c r="E99" s="72">
        <v>336</v>
      </c>
      <c r="F99" s="75">
        <v>3396</v>
      </c>
      <c r="G99" s="75">
        <v>829</v>
      </c>
      <c r="H99" s="75"/>
      <c r="I99" s="75">
        <v>8054</v>
      </c>
      <c r="J99" s="75">
        <v>7751</v>
      </c>
      <c r="K99" s="75">
        <v>3509</v>
      </c>
      <c r="L99" s="75"/>
      <c r="M99" s="75">
        <v>6594</v>
      </c>
      <c r="N99" s="75">
        <v>6750</v>
      </c>
      <c r="O99" s="75">
        <v>1763</v>
      </c>
      <c r="P99" s="3"/>
      <c r="Q99" s="5"/>
    </row>
    <row r="100" spans="1:17" ht="16.2" x14ac:dyDescent="0.45">
      <c r="A100" s="22" t="s">
        <v>388</v>
      </c>
      <c r="B100" s="73">
        <v>6583408</v>
      </c>
      <c r="C100" s="72"/>
      <c r="D100" s="79">
        <v>0</v>
      </c>
      <c r="E100" s="73">
        <v>0</v>
      </c>
      <c r="F100" s="79">
        <v>1961063</v>
      </c>
      <c r="G100" s="79">
        <v>0</v>
      </c>
      <c r="H100" s="75"/>
      <c r="I100" s="79">
        <v>11958325</v>
      </c>
      <c r="J100" s="79">
        <v>0</v>
      </c>
      <c r="K100" s="79">
        <v>0</v>
      </c>
      <c r="L100" s="75"/>
      <c r="M100" s="79">
        <v>0</v>
      </c>
      <c r="N100" s="79">
        <v>0</v>
      </c>
      <c r="O100" s="79">
        <v>0</v>
      </c>
      <c r="P100" s="3"/>
      <c r="Q100" s="5"/>
    </row>
    <row r="101" spans="1:17" x14ac:dyDescent="0.3">
      <c r="A101" s="26" t="s">
        <v>107</v>
      </c>
      <c r="B101" s="74">
        <f>SUM(B97:B100)</f>
        <v>6666681</v>
      </c>
      <c r="C101" s="74"/>
      <c r="D101" s="81">
        <f>SUM(D97:D100)</f>
        <v>149207</v>
      </c>
      <c r="E101" s="74">
        <f>SUM(E97:E100)</f>
        <v>153401</v>
      </c>
      <c r="F101" s="81">
        <f>SUM(F97:F100)</f>
        <v>2415019</v>
      </c>
      <c r="G101" s="81">
        <v>491037</v>
      </c>
      <c r="H101" s="81"/>
      <c r="I101" s="92">
        <f>SUM(I97:I100)</f>
        <v>12798701</v>
      </c>
      <c r="J101" s="81">
        <f>SUM(J97:J100)</f>
        <v>840073</v>
      </c>
      <c r="K101" s="81">
        <f>SUM(K97:K100)</f>
        <v>849301</v>
      </c>
      <c r="L101" s="81"/>
      <c r="M101" s="81">
        <f>SUM(M97:M100)</f>
        <v>989487</v>
      </c>
      <c r="N101" s="81">
        <f>SUM(N97:N100)</f>
        <v>962441</v>
      </c>
      <c r="O101" s="81">
        <v>1373466</v>
      </c>
      <c r="P101" s="3"/>
      <c r="Q101" s="5"/>
    </row>
    <row r="102" spans="1:17" x14ac:dyDescent="0.3">
      <c r="A102" s="22"/>
      <c r="B102" s="72"/>
      <c r="C102" s="72"/>
      <c r="D102" s="75"/>
      <c r="E102" s="72"/>
      <c r="F102" s="81"/>
      <c r="G102" s="75"/>
      <c r="H102" s="81"/>
      <c r="J102" s="81"/>
      <c r="K102" s="81"/>
      <c r="L102" s="81"/>
      <c r="M102" s="81"/>
      <c r="N102" s="75"/>
      <c r="O102" s="75"/>
      <c r="P102" s="3"/>
      <c r="Q102" s="5"/>
    </row>
    <row r="103" spans="1:17" ht="16.2" x14ac:dyDescent="0.45">
      <c r="A103" s="26" t="s">
        <v>30</v>
      </c>
      <c r="B103" s="74">
        <f>SUM(B101,B94)</f>
        <v>6677469</v>
      </c>
      <c r="C103" s="74"/>
      <c r="D103" s="82">
        <v>204198</v>
      </c>
      <c r="E103" s="95">
        <v>208321</v>
      </c>
      <c r="F103" s="82">
        <v>2466194</v>
      </c>
      <c r="G103" s="82">
        <v>542222</v>
      </c>
      <c r="H103" s="81"/>
      <c r="I103" s="139">
        <f>SUM(I94,I101)</f>
        <v>12860351</v>
      </c>
      <c r="J103" s="82">
        <v>901723</v>
      </c>
      <c r="K103" s="82">
        <v>910173</v>
      </c>
      <c r="L103" s="81"/>
      <c r="M103" s="82">
        <v>1057201</v>
      </c>
      <c r="N103" s="82">
        <f>SUM(N94,N101)</f>
        <v>1030458</v>
      </c>
      <c r="O103" s="82">
        <v>1452732</v>
      </c>
      <c r="P103" s="3"/>
      <c r="Q103" s="5"/>
    </row>
    <row r="104" spans="1:17" x14ac:dyDescent="0.3">
      <c r="A104" s="22"/>
      <c r="B104" s="72"/>
      <c r="C104" s="72"/>
      <c r="D104" s="75"/>
      <c r="E104" s="72"/>
      <c r="F104" s="75"/>
      <c r="G104" s="75"/>
      <c r="H104" s="75"/>
      <c r="J104" s="75"/>
      <c r="K104" s="75"/>
      <c r="L104" s="75"/>
      <c r="M104" s="75"/>
      <c r="N104" s="75"/>
      <c r="O104" s="75"/>
      <c r="P104" s="3"/>
      <c r="Q104" s="5"/>
    </row>
    <row r="105" spans="1:17" x14ac:dyDescent="0.3">
      <c r="A105" s="26" t="s">
        <v>108</v>
      </c>
      <c r="B105" s="74"/>
      <c r="C105" s="74"/>
      <c r="D105" s="75"/>
      <c r="E105" s="74"/>
      <c r="F105" s="75"/>
      <c r="G105" s="75"/>
      <c r="H105" s="75"/>
      <c r="J105" s="75"/>
      <c r="K105" s="75"/>
      <c r="L105" s="75"/>
      <c r="M105" s="75"/>
      <c r="N105" s="75"/>
      <c r="O105" s="75"/>
      <c r="P105" s="3"/>
      <c r="Q105" s="5"/>
    </row>
    <row r="106" spans="1:17" x14ac:dyDescent="0.3">
      <c r="A106" s="22" t="s">
        <v>226</v>
      </c>
      <c r="B106" s="72">
        <v>0</v>
      </c>
      <c r="C106" s="72"/>
      <c r="D106" s="75">
        <v>0</v>
      </c>
      <c r="E106" s="72">
        <v>0</v>
      </c>
      <c r="F106" s="75">
        <v>0</v>
      </c>
      <c r="G106" s="75">
        <v>0</v>
      </c>
      <c r="H106" s="75"/>
      <c r="I106" s="75">
        <v>0</v>
      </c>
      <c r="J106" s="75">
        <v>0</v>
      </c>
      <c r="K106" s="75">
        <v>0</v>
      </c>
      <c r="L106" s="75"/>
      <c r="M106" s="75">
        <v>0</v>
      </c>
      <c r="N106" s="75">
        <v>0</v>
      </c>
      <c r="O106" s="75">
        <v>0</v>
      </c>
      <c r="P106" s="3"/>
      <c r="Q106" s="5"/>
    </row>
    <row r="107" spans="1:17" x14ac:dyDescent="0.3">
      <c r="A107" s="22" t="s">
        <v>389</v>
      </c>
      <c r="B107" s="72">
        <v>3790004</v>
      </c>
      <c r="C107" s="72"/>
      <c r="D107" s="75">
        <v>153024</v>
      </c>
      <c r="E107" s="72">
        <v>155330</v>
      </c>
      <c r="F107" s="75">
        <v>443480</v>
      </c>
      <c r="G107" s="75">
        <v>383535</v>
      </c>
      <c r="H107" s="75"/>
      <c r="I107" s="75">
        <v>834009</v>
      </c>
      <c r="J107" s="75">
        <v>834009</v>
      </c>
      <c r="K107" s="75">
        <v>839634</v>
      </c>
      <c r="L107" s="75"/>
      <c r="M107" s="75">
        <v>982410</v>
      </c>
      <c r="N107" s="75">
        <v>951192</v>
      </c>
      <c r="O107" s="75">
        <v>1299036</v>
      </c>
      <c r="P107" s="3"/>
      <c r="Q107" s="5"/>
    </row>
    <row r="108" spans="1:17" x14ac:dyDescent="0.3">
      <c r="A108" s="22" t="s">
        <v>228</v>
      </c>
      <c r="B108" s="72">
        <v>0</v>
      </c>
      <c r="C108" s="72"/>
      <c r="D108" s="75">
        <v>0</v>
      </c>
      <c r="E108" s="72">
        <v>0</v>
      </c>
      <c r="F108" s="75">
        <v>0</v>
      </c>
      <c r="G108" s="75">
        <v>0</v>
      </c>
      <c r="H108" s="75"/>
      <c r="I108" s="75">
        <v>0</v>
      </c>
      <c r="J108" s="75">
        <v>0</v>
      </c>
      <c r="K108" s="75">
        <v>0</v>
      </c>
      <c r="L108" s="75"/>
      <c r="M108" s="75">
        <v>0</v>
      </c>
      <c r="N108" s="75">
        <v>0</v>
      </c>
      <c r="O108" s="75">
        <v>0</v>
      </c>
      <c r="P108" s="3"/>
      <c r="Q108" s="5"/>
    </row>
    <row r="109" spans="1:17" x14ac:dyDescent="0.3">
      <c r="A109" s="22" t="s">
        <v>229</v>
      </c>
      <c r="B109" s="72">
        <v>0</v>
      </c>
      <c r="C109" s="72"/>
      <c r="D109" s="75">
        <v>0</v>
      </c>
      <c r="E109" s="72">
        <v>0</v>
      </c>
      <c r="F109" s="75">
        <v>0</v>
      </c>
      <c r="G109" s="75">
        <v>0</v>
      </c>
      <c r="H109" s="75"/>
      <c r="I109" s="75">
        <v>0</v>
      </c>
      <c r="J109" s="75">
        <v>0</v>
      </c>
      <c r="K109" s="75">
        <v>0</v>
      </c>
      <c r="L109" s="75"/>
      <c r="M109" s="75">
        <v>0</v>
      </c>
      <c r="N109" s="75">
        <v>0</v>
      </c>
      <c r="O109" s="75">
        <v>0</v>
      </c>
      <c r="P109" s="3"/>
      <c r="Q109" s="5"/>
    </row>
    <row r="110" spans="1:17" x14ac:dyDescent="0.3">
      <c r="A110" s="22" t="s">
        <v>230</v>
      </c>
      <c r="B110" s="72">
        <v>0</v>
      </c>
      <c r="C110" s="72"/>
      <c r="D110" s="75">
        <v>0</v>
      </c>
      <c r="E110" s="72">
        <v>0</v>
      </c>
      <c r="F110" s="75">
        <v>0</v>
      </c>
      <c r="G110" s="75">
        <v>0</v>
      </c>
      <c r="H110" s="75"/>
      <c r="I110" s="75">
        <v>11419431</v>
      </c>
      <c r="J110" s="75">
        <v>0</v>
      </c>
      <c r="K110" s="75">
        <v>0</v>
      </c>
      <c r="L110" s="75"/>
      <c r="M110" s="75">
        <v>0</v>
      </c>
      <c r="N110" s="75">
        <v>0</v>
      </c>
      <c r="O110" s="75">
        <v>0</v>
      </c>
      <c r="P110" s="3"/>
      <c r="Q110" s="5"/>
    </row>
    <row r="111" spans="1:17" ht="16.2" x14ac:dyDescent="0.45">
      <c r="A111" s="22" t="s">
        <v>231</v>
      </c>
      <c r="B111" s="73">
        <v>2832474</v>
      </c>
      <c r="C111" s="72"/>
      <c r="D111" s="79">
        <v>0</v>
      </c>
      <c r="E111" s="73">
        <v>0</v>
      </c>
      <c r="F111" s="79">
        <v>1961064</v>
      </c>
      <c r="G111" s="79">
        <v>0</v>
      </c>
      <c r="H111" s="75"/>
      <c r="I111" s="79">
        <v>538894</v>
      </c>
      <c r="J111" s="79">
        <v>0</v>
      </c>
      <c r="K111" s="79">
        <v>0</v>
      </c>
      <c r="L111" s="75"/>
      <c r="M111" s="79">
        <v>0</v>
      </c>
      <c r="N111" s="79">
        <v>0</v>
      </c>
      <c r="O111" s="79">
        <v>0</v>
      </c>
      <c r="P111" s="3"/>
      <c r="Q111" s="5"/>
    </row>
    <row r="112" spans="1:17" x14ac:dyDescent="0.3">
      <c r="A112" s="26" t="s">
        <v>112</v>
      </c>
      <c r="B112" s="74">
        <f>SUM(B107,B111)</f>
        <v>6622478</v>
      </c>
      <c r="C112" s="74"/>
      <c r="D112" s="75">
        <v>153024</v>
      </c>
      <c r="E112" s="76">
        <v>155330</v>
      </c>
      <c r="F112" s="75">
        <f>SUM(F106:F111)</f>
        <v>2404544</v>
      </c>
      <c r="G112" s="75">
        <v>383535</v>
      </c>
      <c r="H112" s="75"/>
      <c r="I112" s="84">
        <f>SUM(I106:I111)</f>
        <v>12792334</v>
      </c>
      <c r="J112" s="75">
        <v>834009</v>
      </c>
      <c r="K112" s="75">
        <v>839634</v>
      </c>
      <c r="L112" s="75"/>
      <c r="M112" s="75">
        <v>982410</v>
      </c>
      <c r="N112" s="75">
        <v>951192</v>
      </c>
      <c r="O112" s="75">
        <v>1299036</v>
      </c>
      <c r="P112" s="3"/>
      <c r="Q112" s="5"/>
    </row>
    <row r="113" spans="1:17" x14ac:dyDescent="0.3">
      <c r="A113" s="22"/>
      <c r="B113" s="72"/>
      <c r="C113" s="72"/>
      <c r="D113" s="75"/>
      <c r="E113" s="72"/>
      <c r="F113" s="75"/>
      <c r="G113" s="75"/>
      <c r="H113" s="75"/>
      <c r="J113" s="75"/>
      <c r="K113" s="75"/>
      <c r="L113" s="75"/>
      <c r="M113" s="75"/>
      <c r="N113" s="75"/>
      <c r="O113" s="75"/>
      <c r="P113" s="3"/>
      <c r="Q113" s="5"/>
    </row>
    <row r="114" spans="1:17" x14ac:dyDescent="0.3">
      <c r="A114" s="26" t="s">
        <v>232</v>
      </c>
      <c r="B114" s="74"/>
      <c r="C114" s="74"/>
      <c r="D114" s="75"/>
      <c r="E114" s="74"/>
      <c r="F114" s="75"/>
      <c r="G114" s="75"/>
      <c r="H114" s="75"/>
      <c r="J114" s="75"/>
      <c r="K114" s="75"/>
      <c r="L114" s="75"/>
      <c r="M114" s="75"/>
      <c r="N114" s="75"/>
      <c r="O114" s="75"/>
      <c r="P114" s="3"/>
      <c r="Q114" s="5"/>
    </row>
    <row r="115" spans="1:17" ht="16.2" x14ac:dyDescent="0.45">
      <c r="A115" s="22" t="s">
        <v>206</v>
      </c>
      <c r="B115" s="73">
        <v>0</v>
      </c>
      <c r="C115" s="72"/>
      <c r="D115" s="79">
        <v>0</v>
      </c>
      <c r="E115" s="73">
        <v>0</v>
      </c>
      <c r="F115" s="79">
        <v>0</v>
      </c>
      <c r="G115" s="79">
        <v>0</v>
      </c>
      <c r="H115" s="75"/>
      <c r="I115" s="79">
        <v>0</v>
      </c>
      <c r="J115" s="79">
        <v>0</v>
      </c>
      <c r="K115" s="79">
        <v>0</v>
      </c>
      <c r="L115" s="75"/>
      <c r="M115" s="79">
        <v>0</v>
      </c>
      <c r="N115" s="79">
        <v>0</v>
      </c>
      <c r="O115" s="79">
        <v>0</v>
      </c>
      <c r="P115" s="3"/>
      <c r="Q115" s="5"/>
    </row>
    <row r="116" spans="1:17" x14ac:dyDescent="0.3">
      <c r="A116" s="26" t="s">
        <v>234</v>
      </c>
      <c r="B116" s="74">
        <v>0</v>
      </c>
      <c r="C116" s="74"/>
      <c r="D116" s="75">
        <v>0</v>
      </c>
      <c r="E116" s="76">
        <v>0</v>
      </c>
      <c r="F116" s="75">
        <v>0</v>
      </c>
      <c r="G116" s="75">
        <v>0</v>
      </c>
      <c r="H116" s="75"/>
      <c r="I116" s="75">
        <v>0</v>
      </c>
      <c r="J116" s="75">
        <v>0</v>
      </c>
      <c r="K116" s="75">
        <v>0</v>
      </c>
      <c r="L116" s="75"/>
      <c r="M116" s="75">
        <v>0</v>
      </c>
      <c r="N116" s="88">
        <v>0</v>
      </c>
      <c r="O116" s="88">
        <v>0</v>
      </c>
      <c r="P116" s="5"/>
      <c r="Q116" s="5"/>
    </row>
    <row r="117" spans="1:17" x14ac:dyDescent="0.3">
      <c r="A117" s="5"/>
      <c r="B117" s="75"/>
      <c r="C117" s="75"/>
      <c r="D117" s="75"/>
      <c r="E117" s="75"/>
      <c r="F117" s="75"/>
      <c r="G117" s="75"/>
      <c r="H117" s="75"/>
      <c r="J117" s="75"/>
      <c r="K117" s="75"/>
      <c r="L117" s="75"/>
      <c r="M117" s="75"/>
      <c r="N117" s="88"/>
      <c r="O117" s="88"/>
    </row>
    <row r="118" spans="1:17" x14ac:dyDescent="0.3">
      <c r="A118" s="1" t="s">
        <v>235</v>
      </c>
      <c r="B118" s="80">
        <v>6622478</v>
      </c>
      <c r="C118" s="81"/>
      <c r="D118" s="75">
        <v>153024</v>
      </c>
      <c r="E118" s="80">
        <v>155330</v>
      </c>
      <c r="F118" s="75">
        <v>2404544</v>
      </c>
      <c r="G118" s="75">
        <v>443480</v>
      </c>
      <c r="H118" s="75"/>
      <c r="I118" s="75">
        <v>12792334</v>
      </c>
      <c r="J118" s="75">
        <v>834009</v>
      </c>
      <c r="K118" s="75">
        <v>839634</v>
      </c>
      <c r="L118" s="75"/>
      <c r="M118" s="75">
        <v>982410</v>
      </c>
      <c r="N118" s="84">
        <v>951192</v>
      </c>
      <c r="O118" s="84">
        <v>1299036</v>
      </c>
    </row>
    <row r="119" spans="1:17" x14ac:dyDescent="0.3">
      <c r="A119" s="5"/>
      <c r="B119" s="75"/>
      <c r="C119" s="75"/>
      <c r="D119" s="75"/>
      <c r="E119" s="75"/>
      <c r="F119" s="72"/>
      <c r="G119" s="75"/>
      <c r="H119" s="75"/>
      <c r="J119" s="75"/>
      <c r="K119" s="75"/>
      <c r="L119" s="75"/>
      <c r="M119" s="75"/>
      <c r="N119" s="84"/>
      <c r="O119" s="84"/>
    </row>
    <row r="120" spans="1:17" x14ac:dyDescent="0.3">
      <c r="A120" s="1" t="s">
        <v>236</v>
      </c>
      <c r="B120" s="81"/>
      <c r="C120" s="81"/>
      <c r="D120" s="75"/>
      <c r="E120" s="81"/>
      <c r="F120" s="75"/>
      <c r="G120" s="75"/>
      <c r="H120" s="75"/>
      <c r="J120" s="75"/>
      <c r="K120" s="75"/>
      <c r="L120" s="75"/>
      <c r="M120" s="75"/>
      <c r="N120" s="84"/>
      <c r="O120" s="84"/>
    </row>
    <row r="121" spans="1:17" x14ac:dyDescent="0.3">
      <c r="A121" s="5" t="s">
        <v>309</v>
      </c>
      <c r="B121" s="75">
        <v>0</v>
      </c>
      <c r="C121" s="75"/>
      <c r="D121" s="75">
        <v>0</v>
      </c>
      <c r="E121" s="75">
        <v>0</v>
      </c>
      <c r="F121" s="75">
        <v>0</v>
      </c>
      <c r="G121" s="75">
        <v>0</v>
      </c>
      <c r="H121" s="75"/>
      <c r="I121" s="75">
        <v>0</v>
      </c>
      <c r="J121" s="75">
        <v>0</v>
      </c>
      <c r="K121" s="75">
        <v>0</v>
      </c>
      <c r="L121" s="75"/>
      <c r="M121" s="75">
        <v>0</v>
      </c>
      <c r="N121" s="84">
        <v>0</v>
      </c>
      <c r="O121" s="84">
        <v>0</v>
      </c>
    </row>
    <row r="122" spans="1:17" ht="16.2" x14ac:dyDescent="0.45">
      <c r="A122" s="5" t="s">
        <v>238</v>
      </c>
      <c r="B122" s="75">
        <v>0</v>
      </c>
      <c r="C122" s="75"/>
      <c r="D122" s="79">
        <v>0</v>
      </c>
      <c r="E122" s="79">
        <v>0</v>
      </c>
      <c r="F122" s="79">
        <v>0</v>
      </c>
      <c r="G122" s="79">
        <v>0</v>
      </c>
      <c r="H122" s="75"/>
      <c r="I122" s="79">
        <v>0</v>
      </c>
      <c r="J122" s="79">
        <v>0</v>
      </c>
      <c r="K122" s="79">
        <v>0</v>
      </c>
      <c r="L122" s="75"/>
      <c r="M122" s="79">
        <v>0</v>
      </c>
      <c r="N122" s="129">
        <v>0</v>
      </c>
      <c r="O122" s="129">
        <v>0</v>
      </c>
    </row>
    <row r="123" spans="1:17" x14ac:dyDescent="0.3">
      <c r="A123" s="1" t="s">
        <v>239</v>
      </c>
      <c r="B123" s="81">
        <v>0</v>
      </c>
      <c r="C123" s="81"/>
      <c r="D123" s="75">
        <v>0</v>
      </c>
      <c r="E123" s="80">
        <v>0</v>
      </c>
      <c r="F123" s="75">
        <v>0</v>
      </c>
      <c r="G123" s="75">
        <v>0</v>
      </c>
      <c r="H123" s="75"/>
      <c r="I123" s="75">
        <v>0</v>
      </c>
      <c r="J123" s="75">
        <v>0</v>
      </c>
      <c r="K123" s="75">
        <v>0</v>
      </c>
      <c r="L123" s="75"/>
      <c r="M123" s="75">
        <v>0</v>
      </c>
      <c r="N123" s="84">
        <v>0</v>
      </c>
      <c r="O123" s="84">
        <v>0</v>
      </c>
    </row>
    <row r="124" spans="1:17" x14ac:dyDescent="0.3">
      <c r="A124" s="5"/>
      <c r="B124" s="75"/>
      <c r="C124" s="75"/>
      <c r="D124" s="75"/>
      <c r="E124" s="75"/>
      <c r="F124" s="75"/>
      <c r="G124" s="75"/>
      <c r="H124" s="75"/>
      <c r="J124" s="75"/>
      <c r="K124" s="75"/>
      <c r="L124" s="75"/>
      <c r="M124" s="75"/>
      <c r="N124" s="84"/>
      <c r="O124" s="84"/>
    </row>
    <row r="125" spans="1:17" ht="16.2" x14ac:dyDescent="0.45">
      <c r="A125" s="1" t="s">
        <v>240</v>
      </c>
      <c r="B125" s="81">
        <v>6622478</v>
      </c>
      <c r="C125" s="81"/>
      <c r="D125" s="82">
        <v>153024</v>
      </c>
      <c r="E125" s="81">
        <v>155330</v>
      </c>
      <c r="F125" s="82">
        <v>2404544</v>
      </c>
      <c r="G125" s="82">
        <v>383535</v>
      </c>
      <c r="H125" s="81"/>
      <c r="I125" s="82">
        <v>12792334</v>
      </c>
      <c r="J125" s="82">
        <v>834009</v>
      </c>
      <c r="K125" s="82">
        <v>839634</v>
      </c>
      <c r="L125" s="81"/>
      <c r="M125" s="82">
        <v>982410</v>
      </c>
      <c r="N125" s="139">
        <v>951192</v>
      </c>
      <c r="O125" s="139">
        <v>1299036</v>
      </c>
    </row>
    <row r="126" spans="1:17" x14ac:dyDescent="0.3">
      <c r="A126" s="5"/>
      <c r="B126" s="75"/>
      <c r="C126" s="75"/>
      <c r="D126" s="75"/>
      <c r="E126" s="75"/>
      <c r="F126" s="81"/>
      <c r="G126" s="75"/>
      <c r="H126" s="81"/>
      <c r="J126" s="81"/>
      <c r="K126" s="81"/>
      <c r="L126" s="81"/>
      <c r="M126" s="81"/>
      <c r="N126" s="84"/>
      <c r="O126" s="84"/>
    </row>
    <row r="127" spans="1:17" x14ac:dyDescent="0.3">
      <c r="A127" s="26" t="s">
        <v>38</v>
      </c>
      <c r="B127" s="74">
        <v>44203</v>
      </c>
      <c r="C127" s="74"/>
      <c r="D127" s="81">
        <v>-3817</v>
      </c>
      <c r="E127" s="74">
        <v>-1929</v>
      </c>
      <c r="F127" s="74">
        <v>10475</v>
      </c>
      <c r="G127" s="81">
        <v>107502</v>
      </c>
      <c r="H127" s="74"/>
      <c r="I127" s="74">
        <v>6367</v>
      </c>
      <c r="J127" s="81">
        <v>6064</v>
      </c>
      <c r="K127" s="74">
        <v>9667</v>
      </c>
      <c r="L127" s="81"/>
      <c r="M127" s="74">
        <v>7077</v>
      </c>
      <c r="N127" s="92">
        <f>N101-N125</f>
        <v>11249</v>
      </c>
      <c r="O127" s="92">
        <v>74430</v>
      </c>
    </row>
    <row r="128" spans="1:17" x14ac:dyDescent="0.3">
      <c r="A128" s="22"/>
      <c r="B128" s="72"/>
      <c r="C128" s="72"/>
      <c r="D128" s="75"/>
      <c r="E128" s="72"/>
      <c r="F128" s="74"/>
      <c r="G128" s="75"/>
      <c r="H128" s="81"/>
      <c r="J128" s="81"/>
      <c r="K128" s="81"/>
      <c r="L128" s="81"/>
      <c r="M128" s="81"/>
      <c r="N128" s="84"/>
      <c r="O128" s="84"/>
    </row>
    <row r="129" spans="1:15" ht="16.2" x14ac:dyDescent="0.45">
      <c r="A129" s="26" t="s">
        <v>219</v>
      </c>
      <c r="B129" s="95">
        <v>0</v>
      </c>
      <c r="C129" s="74"/>
      <c r="D129" s="82">
        <v>0</v>
      </c>
      <c r="E129" s="95">
        <v>0</v>
      </c>
      <c r="F129" s="95">
        <v>0</v>
      </c>
      <c r="G129" s="82">
        <v>0</v>
      </c>
      <c r="H129" s="81"/>
      <c r="I129" s="82">
        <v>50000</v>
      </c>
      <c r="J129" s="82">
        <v>50000</v>
      </c>
      <c r="K129" s="82">
        <v>0</v>
      </c>
      <c r="L129" s="81"/>
      <c r="M129" s="82">
        <v>50000</v>
      </c>
      <c r="N129" s="139">
        <v>50000</v>
      </c>
      <c r="O129" s="139">
        <v>50000</v>
      </c>
    </row>
    <row r="130" spans="1:15" x14ac:dyDescent="0.3">
      <c r="A130" s="26" t="s">
        <v>114</v>
      </c>
      <c r="B130" s="74">
        <v>54991</v>
      </c>
      <c r="C130" s="74"/>
      <c r="D130" s="81">
        <v>51174</v>
      </c>
      <c r="E130" s="74">
        <v>52991</v>
      </c>
      <c r="F130" s="74">
        <v>61650</v>
      </c>
      <c r="G130" s="81">
        <v>158687</v>
      </c>
      <c r="H130" s="81"/>
      <c r="I130" s="81">
        <v>18017</v>
      </c>
      <c r="J130" s="81">
        <v>17714</v>
      </c>
      <c r="K130" s="81">
        <v>70539</v>
      </c>
      <c r="L130" s="81"/>
      <c r="M130" s="81">
        <v>24791</v>
      </c>
      <c r="N130" s="92">
        <v>29266</v>
      </c>
      <c r="O130" s="92">
        <v>103696</v>
      </c>
    </row>
    <row r="131" spans="1:15" x14ac:dyDescent="0.3">
      <c r="A131" s="58" t="s">
        <v>391</v>
      </c>
      <c r="B131" s="58"/>
      <c r="C131" s="58"/>
      <c r="D131" s="58"/>
      <c r="E131" s="58"/>
      <c r="F131" s="23"/>
      <c r="G131" s="3"/>
      <c r="H131" s="3"/>
      <c r="I131" s="3"/>
      <c r="J131" s="3"/>
      <c r="K131" s="3"/>
      <c r="L131" s="3"/>
      <c r="M131" s="3"/>
      <c r="N131" s="84"/>
      <c r="O131" s="84"/>
    </row>
    <row r="132" spans="1:15" x14ac:dyDescent="0.3">
      <c r="A132" s="58" t="s">
        <v>392</v>
      </c>
      <c r="B132" s="58"/>
      <c r="C132" s="58"/>
      <c r="D132" s="58"/>
      <c r="E132" s="58"/>
      <c r="F132" s="59"/>
      <c r="G132" s="59"/>
      <c r="H132" s="59"/>
      <c r="I132" s="59"/>
      <c r="J132" s="3"/>
      <c r="K132" s="3"/>
      <c r="L132" s="3"/>
      <c r="M132" s="3"/>
    </row>
    <row r="133" spans="1:15" x14ac:dyDescent="0.3">
      <c r="A133" s="58" t="s">
        <v>393</v>
      </c>
      <c r="B133" s="58"/>
      <c r="C133" s="58"/>
      <c r="D133" s="58"/>
      <c r="E133" s="58"/>
      <c r="F133" s="59"/>
      <c r="G133" s="59"/>
      <c r="H133" s="59"/>
      <c r="I133" s="59"/>
      <c r="J133" s="3"/>
      <c r="K133" s="3"/>
      <c r="L133" s="3"/>
      <c r="M133" s="3"/>
    </row>
  </sheetData>
  <mergeCells count="6">
    <mergeCell ref="B2:C2"/>
    <mergeCell ref="I1:N1"/>
    <mergeCell ref="F2:H2"/>
    <mergeCell ref="I2:K2"/>
    <mergeCell ref="L2:N2"/>
    <mergeCell ref="D2:E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4AF96-F21A-4D70-9001-8912CB950CE8}">
  <sheetPr>
    <tabColor theme="7" tint="0.39997558519241921"/>
  </sheetPr>
  <dimension ref="A1:AJ358"/>
  <sheetViews>
    <sheetView zoomScale="70" zoomScaleNormal="70" workbookViewId="0">
      <pane ySplit="3" topLeftCell="A17" activePane="bottomLeft" state="frozen"/>
      <selection pane="bottomLeft" activeCell="O37" sqref="O37"/>
    </sheetView>
  </sheetViews>
  <sheetFormatPr defaultRowHeight="14.4" x14ac:dyDescent="0.3"/>
  <cols>
    <col min="1" max="1" width="41.44140625" bestFit="1" customWidth="1"/>
    <col min="2" max="2" width="26.109375" customWidth="1"/>
    <col min="3" max="3" width="27.88671875" customWidth="1"/>
    <col min="4" max="4" width="21.6640625" customWidth="1"/>
    <col min="5" max="5" width="22.33203125" customWidth="1"/>
    <col min="6" max="6" width="17.44140625" bestFit="1" customWidth="1"/>
    <col min="7" max="7" width="15.33203125" bestFit="1" customWidth="1"/>
    <col min="8" max="8" width="18.33203125" bestFit="1" customWidth="1"/>
    <col min="9" max="9" width="16.33203125" bestFit="1" customWidth="1"/>
    <col min="10" max="10" width="18.6640625" bestFit="1" customWidth="1"/>
    <col min="11" max="11" width="13.88671875" customWidth="1"/>
    <col min="12" max="12" width="12.5546875" bestFit="1" customWidth="1"/>
    <col min="13" max="13" width="18.6640625" bestFit="1" customWidth="1"/>
    <col min="15" max="15" width="13.6640625" bestFit="1" customWidth="1"/>
  </cols>
  <sheetData>
    <row r="1" spans="1:36" x14ac:dyDescent="0.3">
      <c r="I1" s="175" t="s">
        <v>613</v>
      </c>
      <c r="J1" s="175"/>
      <c r="K1" s="175"/>
      <c r="L1" s="175"/>
      <c r="M1" s="175"/>
      <c r="N1" s="175"/>
    </row>
    <row r="2" spans="1:36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/>
      <c r="I2" s="174" t="s">
        <v>1</v>
      </c>
      <c r="J2" s="174"/>
      <c r="K2" s="174"/>
      <c r="L2" s="174" t="s">
        <v>5</v>
      </c>
      <c r="M2" s="174"/>
      <c r="N2" s="174"/>
      <c r="O2" t="s">
        <v>670</v>
      </c>
    </row>
    <row r="3" spans="1:36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4</v>
      </c>
      <c r="I3" t="s">
        <v>2</v>
      </c>
      <c r="J3" t="s">
        <v>3</v>
      </c>
      <c r="K3" t="s">
        <v>4</v>
      </c>
      <c r="L3" t="s">
        <v>2</v>
      </c>
      <c r="M3" t="s">
        <v>3</v>
      </c>
      <c r="N3" t="s">
        <v>4</v>
      </c>
      <c r="O3" t="s">
        <v>3</v>
      </c>
    </row>
    <row r="4" spans="1:36" x14ac:dyDescent="0.3">
      <c r="A4" s="22"/>
      <c r="B4" s="22"/>
      <c r="C4" s="22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x14ac:dyDescent="0.3">
      <c r="A5" s="22" t="s">
        <v>42</v>
      </c>
      <c r="B5" s="72">
        <v>135912</v>
      </c>
      <c r="C5" s="23"/>
      <c r="D5" s="72">
        <v>138636</v>
      </c>
      <c r="E5" s="72">
        <v>139296</v>
      </c>
      <c r="F5" s="72">
        <v>142800</v>
      </c>
      <c r="G5" s="72">
        <v>142795</v>
      </c>
      <c r="H5" s="75"/>
      <c r="I5" s="75">
        <v>147084</v>
      </c>
      <c r="J5" s="72">
        <v>147084</v>
      </c>
      <c r="K5" s="72">
        <v>147084</v>
      </c>
      <c r="L5" s="72">
        <v>150756</v>
      </c>
      <c r="M5" s="72">
        <v>150761</v>
      </c>
      <c r="N5" s="23"/>
      <c r="O5" s="72">
        <v>150756</v>
      </c>
      <c r="P5" s="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x14ac:dyDescent="0.3">
      <c r="A6" s="22" t="s">
        <v>43</v>
      </c>
      <c r="B6" s="72">
        <v>382484</v>
      </c>
      <c r="C6" s="23"/>
      <c r="D6" s="72">
        <v>397323</v>
      </c>
      <c r="E6" s="72">
        <v>496356</v>
      </c>
      <c r="F6" s="72">
        <v>473967</v>
      </c>
      <c r="G6" s="72">
        <v>484266</v>
      </c>
      <c r="H6" s="75"/>
      <c r="I6" s="75">
        <v>476100</v>
      </c>
      <c r="J6" s="72">
        <v>485618</v>
      </c>
      <c r="K6" s="72">
        <v>479324</v>
      </c>
      <c r="L6" s="72">
        <v>410238</v>
      </c>
      <c r="M6" s="72">
        <v>500936</v>
      </c>
      <c r="N6" s="23"/>
      <c r="O6" s="72">
        <v>401052</v>
      </c>
      <c r="P6" s="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3">
      <c r="A7" s="22" t="s">
        <v>394</v>
      </c>
      <c r="B7" s="72">
        <v>8879</v>
      </c>
      <c r="C7" s="23"/>
      <c r="D7" s="72">
        <v>10834</v>
      </c>
      <c r="E7" s="72">
        <v>6400</v>
      </c>
      <c r="F7" s="72">
        <v>0</v>
      </c>
      <c r="G7" s="72">
        <v>6400</v>
      </c>
      <c r="H7" s="75"/>
      <c r="I7" s="75">
        <v>0</v>
      </c>
      <c r="J7" s="72">
        <v>6400</v>
      </c>
      <c r="K7" s="72">
        <v>6400</v>
      </c>
      <c r="L7" s="72">
        <v>0</v>
      </c>
      <c r="M7" s="72">
        <v>6400</v>
      </c>
      <c r="N7" s="23"/>
      <c r="O7" s="72">
        <v>0</v>
      </c>
      <c r="P7" s="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x14ac:dyDescent="0.3">
      <c r="A8" s="22" t="s">
        <v>44</v>
      </c>
      <c r="B8" s="72">
        <v>17586</v>
      </c>
      <c r="C8" s="23"/>
      <c r="D8" s="72">
        <v>23196</v>
      </c>
      <c r="E8" s="72">
        <v>24000</v>
      </c>
      <c r="F8" s="72">
        <v>23571</v>
      </c>
      <c r="G8" s="72">
        <v>23680</v>
      </c>
      <c r="H8" s="72"/>
      <c r="I8" s="75">
        <v>28426</v>
      </c>
      <c r="J8" s="72">
        <v>22400</v>
      </c>
      <c r="K8" s="72">
        <v>25815</v>
      </c>
      <c r="L8" s="72">
        <v>33873</v>
      </c>
      <c r="M8" s="72">
        <v>24975</v>
      </c>
      <c r="N8" s="23"/>
      <c r="O8" s="72">
        <v>25000</v>
      </c>
      <c r="P8" s="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x14ac:dyDescent="0.3">
      <c r="A9" s="22" t="s">
        <v>395</v>
      </c>
      <c r="B9" s="72">
        <v>96000</v>
      </c>
      <c r="C9" s="23"/>
      <c r="D9" s="72">
        <v>115800</v>
      </c>
      <c r="E9" s="72">
        <v>115800</v>
      </c>
      <c r="F9" s="75">
        <v>115800</v>
      </c>
      <c r="G9" s="75">
        <v>115800</v>
      </c>
      <c r="H9" s="75"/>
      <c r="I9" s="75">
        <v>111945</v>
      </c>
      <c r="J9" s="75">
        <v>115800</v>
      </c>
      <c r="K9" s="75">
        <v>115800</v>
      </c>
      <c r="L9" s="75">
        <v>105840</v>
      </c>
      <c r="M9" s="75">
        <v>113400</v>
      </c>
      <c r="N9" s="3"/>
      <c r="O9" s="75">
        <v>102060</v>
      </c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x14ac:dyDescent="0.3">
      <c r="A10" s="22" t="s">
        <v>46</v>
      </c>
      <c r="B10" s="72">
        <v>944</v>
      </c>
      <c r="C10" s="23"/>
      <c r="D10" s="72">
        <v>901</v>
      </c>
      <c r="E10" s="72">
        <v>1141</v>
      </c>
      <c r="F10" s="75">
        <v>1157</v>
      </c>
      <c r="G10" s="75">
        <v>1126</v>
      </c>
      <c r="H10" s="75"/>
      <c r="I10" s="75">
        <v>1201</v>
      </c>
      <c r="J10" s="75">
        <v>1332</v>
      </c>
      <c r="K10" s="75">
        <v>1234</v>
      </c>
      <c r="L10" s="75">
        <v>1098</v>
      </c>
      <c r="M10" s="75">
        <v>1375</v>
      </c>
      <c r="N10" s="3"/>
      <c r="O10" s="75">
        <v>1172</v>
      </c>
      <c r="P10" s="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x14ac:dyDescent="0.3">
      <c r="A11" s="22" t="s">
        <v>47</v>
      </c>
      <c r="B11" s="72">
        <v>31165</v>
      </c>
      <c r="C11" s="23"/>
      <c r="D11" s="72">
        <v>32200</v>
      </c>
      <c r="E11" s="72">
        <v>41497</v>
      </c>
      <c r="F11" s="75">
        <v>37442</v>
      </c>
      <c r="G11" s="75">
        <v>40311</v>
      </c>
      <c r="H11" s="75"/>
      <c r="I11" s="75">
        <v>37856</v>
      </c>
      <c r="J11" s="75">
        <v>40813</v>
      </c>
      <c r="K11" s="75">
        <v>38518</v>
      </c>
      <c r="L11" s="75">
        <v>33865</v>
      </c>
      <c r="M11" s="75">
        <v>41907</v>
      </c>
      <c r="N11" s="3"/>
      <c r="O11" s="75">
        <v>35758</v>
      </c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x14ac:dyDescent="0.3">
      <c r="A12" s="22" t="s">
        <v>48</v>
      </c>
      <c r="B12" s="72">
        <v>7432</v>
      </c>
      <c r="C12" s="23"/>
      <c r="D12" s="72">
        <v>7719</v>
      </c>
      <c r="E12" s="72">
        <v>9737</v>
      </c>
      <c r="F12" s="75">
        <v>8864</v>
      </c>
      <c r="G12" s="75">
        <v>9604</v>
      </c>
      <c r="H12" s="75"/>
      <c r="I12" s="75">
        <v>9001</v>
      </c>
      <c r="J12" s="75">
        <v>9657</v>
      </c>
      <c r="K12" s="75">
        <v>9147</v>
      </c>
      <c r="L12" s="75">
        <v>8058</v>
      </c>
      <c r="M12" s="75">
        <v>9975</v>
      </c>
      <c r="N12" s="3"/>
      <c r="O12" s="75">
        <v>8503</v>
      </c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x14ac:dyDescent="0.3">
      <c r="A13" s="22" t="s">
        <v>49</v>
      </c>
      <c r="B13" s="72">
        <v>72941</v>
      </c>
      <c r="C13" s="23"/>
      <c r="D13" s="72">
        <v>81121</v>
      </c>
      <c r="E13" s="72">
        <v>95832</v>
      </c>
      <c r="F13" s="75">
        <v>95980</v>
      </c>
      <c r="G13" s="75">
        <v>97702</v>
      </c>
      <c r="H13" s="75"/>
      <c r="I13" s="75">
        <v>97146</v>
      </c>
      <c r="J13" s="75">
        <v>98237</v>
      </c>
      <c r="K13" s="75">
        <v>97584</v>
      </c>
      <c r="L13" s="75">
        <v>86735</v>
      </c>
      <c r="M13" s="75">
        <v>102509</v>
      </c>
      <c r="N13" s="3"/>
      <c r="O13" s="75">
        <v>87670</v>
      </c>
      <c r="P13" s="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x14ac:dyDescent="0.3">
      <c r="A14" s="22" t="s">
        <v>50</v>
      </c>
      <c r="B14" s="72">
        <v>4674</v>
      </c>
      <c r="C14" s="23"/>
      <c r="D14" s="72">
        <v>5592</v>
      </c>
      <c r="E14" s="72">
        <v>5204</v>
      </c>
      <c r="F14" s="75">
        <v>3828</v>
      </c>
      <c r="G14" s="75">
        <v>4944</v>
      </c>
      <c r="H14" s="75"/>
      <c r="I14" s="75">
        <v>4212</v>
      </c>
      <c r="J14" s="75">
        <v>4204</v>
      </c>
      <c r="K14" s="75">
        <v>4212</v>
      </c>
      <c r="L14" s="75">
        <v>4776</v>
      </c>
      <c r="M14" s="75">
        <v>4600</v>
      </c>
      <c r="N14" s="3"/>
      <c r="O14" s="75">
        <v>2906</v>
      </c>
      <c r="P14" s="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6.2" x14ac:dyDescent="0.45">
      <c r="A15" s="22" t="s">
        <v>51</v>
      </c>
      <c r="B15" s="73">
        <v>3375</v>
      </c>
      <c r="C15" s="23"/>
      <c r="D15" s="73">
        <v>502</v>
      </c>
      <c r="E15" s="73">
        <v>9500</v>
      </c>
      <c r="F15" s="79">
        <v>2305</v>
      </c>
      <c r="G15" s="79">
        <v>9500</v>
      </c>
      <c r="H15" s="75"/>
      <c r="I15" s="79">
        <v>3229</v>
      </c>
      <c r="J15" s="79">
        <v>9250</v>
      </c>
      <c r="K15" s="79">
        <v>8961</v>
      </c>
      <c r="L15" s="79">
        <v>1500</v>
      </c>
      <c r="M15" s="79">
        <v>11000</v>
      </c>
      <c r="N15" s="3"/>
      <c r="O15" s="79">
        <v>2600</v>
      </c>
      <c r="P15" s="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x14ac:dyDescent="0.3">
      <c r="A16" s="26" t="s">
        <v>52</v>
      </c>
      <c r="B16" s="74">
        <f>SUM(B5:B15)</f>
        <v>761392</v>
      </c>
      <c r="C16" s="36"/>
      <c r="D16" s="74">
        <f>SUM(D5:D15)</f>
        <v>813824</v>
      </c>
      <c r="E16" s="74">
        <f>SUM(E5:E15)</f>
        <v>944763</v>
      </c>
      <c r="F16" s="81">
        <v>905715</v>
      </c>
      <c r="G16" s="81">
        <f>SUM(G5:G15)</f>
        <v>936128</v>
      </c>
      <c r="H16" s="75"/>
      <c r="I16" s="81">
        <f>SUM(I5:I15)</f>
        <v>916200</v>
      </c>
      <c r="J16" s="81">
        <f>SUM(J5:J15)</f>
        <v>940795</v>
      </c>
      <c r="K16" s="81">
        <f>SUM(K5:K15)</f>
        <v>934079</v>
      </c>
      <c r="L16" s="81">
        <f>SUM(L5:L15)</f>
        <v>836739</v>
      </c>
      <c r="M16" s="81">
        <f>SUM(M5:M15)</f>
        <v>967838</v>
      </c>
      <c r="N16" s="3"/>
      <c r="O16" s="81">
        <f>SUM(O5:O15)</f>
        <v>817477</v>
      </c>
      <c r="P16" s="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x14ac:dyDescent="0.3">
      <c r="A17" s="22"/>
      <c r="B17" s="72"/>
      <c r="C17" s="23"/>
      <c r="D17" s="72"/>
      <c r="E17" s="72"/>
      <c r="F17" s="75"/>
      <c r="G17" s="75"/>
      <c r="H17" s="75"/>
      <c r="I17" s="75"/>
      <c r="J17" s="75"/>
      <c r="K17" s="75"/>
      <c r="L17" s="75"/>
      <c r="M17" s="75"/>
      <c r="N17" s="3"/>
      <c r="O17" s="75"/>
      <c r="P17" s="3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x14ac:dyDescent="0.3">
      <c r="A18" s="22" t="s">
        <v>53</v>
      </c>
      <c r="B18" s="72">
        <v>565</v>
      </c>
      <c r="C18" s="23"/>
      <c r="D18" s="72">
        <v>111</v>
      </c>
      <c r="E18" s="72">
        <v>1075</v>
      </c>
      <c r="F18" s="75">
        <v>0</v>
      </c>
      <c r="G18" s="75">
        <v>1000</v>
      </c>
      <c r="H18" s="75"/>
      <c r="I18" s="75">
        <v>0</v>
      </c>
      <c r="J18" s="75">
        <v>1000</v>
      </c>
      <c r="K18" s="75">
        <v>500</v>
      </c>
      <c r="L18" s="75">
        <v>150</v>
      </c>
      <c r="M18" s="75">
        <v>1076</v>
      </c>
      <c r="N18" s="3"/>
      <c r="O18" s="75">
        <v>471</v>
      </c>
      <c r="P18" s="3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x14ac:dyDescent="0.3">
      <c r="A19" s="22" t="s">
        <v>396</v>
      </c>
      <c r="B19" s="72">
        <v>331019</v>
      </c>
      <c r="C19" s="23"/>
      <c r="D19" s="72">
        <v>365410</v>
      </c>
      <c r="E19" s="72">
        <v>407500</v>
      </c>
      <c r="F19" s="75">
        <v>247337</v>
      </c>
      <c r="G19" s="75">
        <v>398000</v>
      </c>
      <c r="H19" s="75"/>
      <c r="I19" s="75">
        <v>107475</v>
      </c>
      <c r="J19" s="75">
        <v>174000</v>
      </c>
      <c r="K19" s="75">
        <v>150000</v>
      </c>
      <c r="L19" s="75">
        <v>151655</v>
      </c>
      <c r="M19" s="75">
        <v>172000</v>
      </c>
      <c r="N19" s="3"/>
      <c r="O19" s="75">
        <v>211500</v>
      </c>
      <c r="P19" s="3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x14ac:dyDescent="0.3">
      <c r="A20" s="22" t="s">
        <v>397</v>
      </c>
      <c r="B20" s="72">
        <v>0</v>
      </c>
      <c r="C20" s="23"/>
      <c r="D20" s="72">
        <v>52280</v>
      </c>
      <c r="E20" s="72">
        <v>59500</v>
      </c>
      <c r="F20" s="75">
        <v>7760</v>
      </c>
      <c r="G20" s="75">
        <v>0</v>
      </c>
      <c r="H20" s="75"/>
      <c r="I20" s="75">
        <v>13882</v>
      </c>
      <c r="J20" s="75">
        <v>15000</v>
      </c>
      <c r="K20" s="75">
        <v>36000</v>
      </c>
      <c r="L20" s="75">
        <v>15000</v>
      </c>
      <c r="M20" s="75">
        <v>70000</v>
      </c>
      <c r="N20" s="3"/>
      <c r="O20" s="75">
        <v>0</v>
      </c>
      <c r="P20" s="3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6.2" x14ac:dyDescent="0.45">
      <c r="A21" s="22" t="s">
        <v>81</v>
      </c>
      <c r="B21" s="73">
        <v>8693</v>
      </c>
      <c r="C21" s="23"/>
      <c r="D21" s="73">
        <v>19288</v>
      </c>
      <c r="E21" s="73">
        <v>16000</v>
      </c>
      <c r="F21" s="79">
        <v>2519</v>
      </c>
      <c r="G21" s="79">
        <v>25000</v>
      </c>
      <c r="H21" s="75"/>
      <c r="I21" s="79">
        <v>51883</v>
      </c>
      <c r="J21" s="79">
        <v>56000</v>
      </c>
      <c r="K21" s="79">
        <v>37000</v>
      </c>
      <c r="L21" s="79">
        <v>57829</v>
      </c>
      <c r="M21" s="79">
        <v>57000</v>
      </c>
      <c r="N21" s="3"/>
      <c r="O21" s="79">
        <v>0</v>
      </c>
      <c r="P21" s="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x14ac:dyDescent="0.3">
      <c r="A22" s="26" t="s">
        <v>398</v>
      </c>
      <c r="B22" s="74">
        <f>SUM(B18:B21)</f>
        <v>340277</v>
      </c>
      <c r="C22" s="36"/>
      <c r="D22" s="74">
        <f>SUM(D18:D21)</f>
        <v>437089</v>
      </c>
      <c r="E22" s="74">
        <f>SUM(E18:E21)</f>
        <v>484075</v>
      </c>
      <c r="F22" s="81">
        <v>257616</v>
      </c>
      <c r="G22" s="81">
        <f>SUM(G18:G21)</f>
        <v>424000</v>
      </c>
      <c r="H22" s="75"/>
      <c r="I22" s="81">
        <f>SUM(I18:I21)</f>
        <v>173240</v>
      </c>
      <c r="J22" s="81">
        <v>246000</v>
      </c>
      <c r="K22" s="81">
        <f>SUM(K18:K21)</f>
        <v>223500</v>
      </c>
      <c r="L22" s="81">
        <f>SUM(L18:L21)</f>
        <v>224634</v>
      </c>
      <c r="M22" s="81">
        <f>SUM(M18:M21)</f>
        <v>300076</v>
      </c>
      <c r="N22" s="3"/>
      <c r="O22" s="81">
        <f>SUM(O18:O21)</f>
        <v>211971</v>
      </c>
      <c r="P22" s="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x14ac:dyDescent="0.3">
      <c r="A23" s="22"/>
      <c r="B23" s="72"/>
      <c r="C23" s="23"/>
      <c r="D23" s="72"/>
      <c r="E23" s="72"/>
      <c r="F23" s="75"/>
      <c r="G23" s="75"/>
      <c r="H23" s="75"/>
      <c r="I23" s="75"/>
      <c r="J23" s="75"/>
      <c r="K23" s="75"/>
      <c r="L23" s="75"/>
      <c r="M23" s="75"/>
      <c r="N23" s="3"/>
      <c r="O23" s="75"/>
      <c r="P23" s="3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x14ac:dyDescent="0.3">
      <c r="A24" s="22" t="s">
        <v>260</v>
      </c>
      <c r="B24" s="72">
        <v>0</v>
      </c>
      <c r="C24" s="23"/>
      <c r="D24" s="72">
        <v>0</v>
      </c>
      <c r="E24" s="72">
        <v>700</v>
      </c>
      <c r="F24" s="75">
        <v>534</v>
      </c>
      <c r="G24" s="75">
        <v>700</v>
      </c>
      <c r="H24" s="75"/>
      <c r="I24" s="75">
        <v>0</v>
      </c>
      <c r="J24" s="75">
        <v>700</v>
      </c>
      <c r="K24" s="75">
        <v>0</v>
      </c>
      <c r="L24" s="75">
        <v>0</v>
      </c>
      <c r="M24" s="75">
        <v>500</v>
      </c>
      <c r="N24" s="3"/>
      <c r="O24" s="75">
        <v>0</v>
      </c>
      <c r="P24" s="3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x14ac:dyDescent="0.3">
      <c r="A25" s="22" t="s">
        <v>399</v>
      </c>
      <c r="B25" s="72">
        <v>0</v>
      </c>
      <c r="C25" s="23"/>
      <c r="D25" s="72">
        <v>0</v>
      </c>
      <c r="E25" s="84">
        <v>0</v>
      </c>
      <c r="F25" s="75">
        <v>0</v>
      </c>
      <c r="G25" s="75">
        <v>0</v>
      </c>
      <c r="H25" s="75"/>
      <c r="I25" s="75">
        <v>105884</v>
      </c>
      <c r="J25" s="75">
        <v>45000</v>
      </c>
      <c r="K25" s="75">
        <v>45000</v>
      </c>
      <c r="L25" s="75">
        <v>79345</v>
      </c>
      <c r="M25" s="75">
        <v>40000</v>
      </c>
      <c r="N25" s="3"/>
      <c r="O25" s="75">
        <v>60000</v>
      </c>
      <c r="P25" s="3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x14ac:dyDescent="0.3">
      <c r="A26" s="22" t="s">
        <v>400</v>
      </c>
      <c r="B26" s="72">
        <v>0</v>
      </c>
      <c r="C26" s="23"/>
      <c r="D26" s="72">
        <v>0</v>
      </c>
      <c r="E26" s="84">
        <v>0</v>
      </c>
      <c r="F26" s="75">
        <v>0</v>
      </c>
      <c r="G26" s="75">
        <v>0</v>
      </c>
      <c r="H26" s="75"/>
      <c r="I26" s="75">
        <v>51471</v>
      </c>
      <c r="J26" s="75">
        <v>15000</v>
      </c>
      <c r="K26" s="75">
        <v>40000</v>
      </c>
      <c r="L26" s="75">
        <v>49891</v>
      </c>
      <c r="M26" s="75">
        <v>40000</v>
      </c>
      <c r="N26" s="3"/>
      <c r="O26" s="75">
        <v>10000</v>
      </c>
      <c r="P26" s="3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x14ac:dyDescent="0.3">
      <c r="A27" s="22" t="s">
        <v>401</v>
      </c>
      <c r="B27" s="72">
        <v>0</v>
      </c>
      <c r="C27" s="23"/>
      <c r="D27" s="72">
        <v>0</v>
      </c>
      <c r="E27" s="84">
        <v>0</v>
      </c>
      <c r="F27" s="75">
        <v>0</v>
      </c>
      <c r="G27" s="75">
        <v>0</v>
      </c>
      <c r="H27" s="75"/>
      <c r="I27" s="75">
        <v>33419</v>
      </c>
      <c r="J27" s="75">
        <v>40000</v>
      </c>
      <c r="K27" s="75">
        <v>25000</v>
      </c>
      <c r="L27" s="75">
        <v>22917</v>
      </c>
      <c r="M27" s="75">
        <v>30000</v>
      </c>
      <c r="N27" s="3"/>
      <c r="O27" s="75">
        <v>5000</v>
      </c>
      <c r="P27" s="3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x14ac:dyDescent="0.3">
      <c r="A28" s="22" t="s">
        <v>402</v>
      </c>
      <c r="B28" s="72">
        <v>0</v>
      </c>
      <c r="C28" s="23"/>
      <c r="D28" s="72">
        <v>0</v>
      </c>
      <c r="E28" s="72">
        <v>0</v>
      </c>
      <c r="F28" s="75">
        <v>475</v>
      </c>
      <c r="G28" s="75">
        <v>0</v>
      </c>
      <c r="H28" s="75"/>
      <c r="I28" s="75">
        <v>20382</v>
      </c>
      <c r="J28" s="75">
        <v>15000</v>
      </c>
      <c r="K28" s="75">
        <v>25000</v>
      </c>
      <c r="L28" s="75">
        <v>75275</v>
      </c>
      <c r="M28" s="75">
        <v>15000</v>
      </c>
      <c r="N28" s="3"/>
      <c r="O28" s="75">
        <v>15000</v>
      </c>
      <c r="P28" s="3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x14ac:dyDescent="0.3">
      <c r="A29" s="22" t="s">
        <v>403</v>
      </c>
      <c r="B29" s="72">
        <v>0</v>
      </c>
      <c r="C29" s="23"/>
      <c r="D29" s="72">
        <v>0</v>
      </c>
      <c r="E29" s="72">
        <v>0</v>
      </c>
      <c r="F29" s="75">
        <v>0</v>
      </c>
      <c r="G29" s="75">
        <v>0</v>
      </c>
      <c r="H29" s="75"/>
      <c r="I29" s="75">
        <v>17284</v>
      </c>
      <c r="J29" s="75">
        <v>33500</v>
      </c>
      <c r="K29" s="75">
        <v>33500</v>
      </c>
      <c r="L29" s="75">
        <v>32717</v>
      </c>
      <c r="M29" s="75">
        <v>35000</v>
      </c>
      <c r="N29" s="3"/>
      <c r="O29" s="75">
        <v>0</v>
      </c>
      <c r="P29" s="3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x14ac:dyDescent="0.3">
      <c r="A30" s="22" t="s">
        <v>404</v>
      </c>
      <c r="B30" s="72">
        <v>0</v>
      </c>
      <c r="C30" s="23"/>
      <c r="D30" s="72">
        <v>0</v>
      </c>
      <c r="E30" s="72">
        <v>0</v>
      </c>
      <c r="F30" s="75">
        <v>0</v>
      </c>
      <c r="G30" s="75">
        <v>0</v>
      </c>
      <c r="H30" s="75"/>
      <c r="I30" s="75">
        <v>28331</v>
      </c>
      <c r="J30" s="75">
        <v>30500</v>
      </c>
      <c r="K30" s="75">
        <v>45500</v>
      </c>
      <c r="L30" s="75">
        <v>34962</v>
      </c>
      <c r="M30" s="75">
        <v>35500</v>
      </c>
      <c r="N30" s="3"/>
      <c r="O30" s="75">
        <v>0</v>
      </c>
      <c r="P30" s="3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x14ac:dyDescent="0.3">
      <c r="A31" s="22" t="s">
        <v>405</v>
      </c>
      <c r="B31" s="72">
        <v>308</v>
      </c>
      <c r="C31" s="23"/>
      <c r="D31" s="72">
        <v>1477</v>
      </c>
      <c r="E31" s="72">
        <v>2000</v>
      </c>
      <c r="F31" s="72">
        <v>67</v>
      </c>
      <c r="G31" s="72">
        <v>2000</v>
      </c>
      <c r="H31" s="75"/>
      <c r="I31" s="75">
        <v>1151</v>
      </c>
      <c r="J31" s="75">
        <v>3000</v>
      </c>
      <c r="K31" s="75">
        <v>1000</v>
      </c>
      <c r="L31" s="75">
        <v>2450</v>
      </c>
      <c r="M31" s="75">
        <v>3000</v>
      </c>
      <c r="N31" s="3"/>
      <c r="O31" s="75">
        <v>0</v>
      </c>
      <c r="P31" s="3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x14ac:dyDescent="0.3">
      <c r="A32" s="22" t="s">
        <v>406</v>
      </c>
      <c r="B32" s="72">
        <v>41504</v>
      </c>
      <c r="C32" s="23"/>
      <c r="D32" s="72">
        <v>36138</v>
      </c>
      <c r="E32" s="72">
        <v>45000</v>
      </c>
      <c r="F32" s="75">
        <v>55193</v>
      </c>
      <c r="G32" s="75">
        <v>45000</v>
      </c>
      <c r="H32" s="75"/>
      <c r="I32" s="75">
        <v>4348</v>
      </c>
      <c r="J32" s="75">
        <v>147000</v>
      </c>
      <c r="K32" s="75">
        <v>175000</v>
      </c>
      <c r="L32" s="75">
        <v>0</v>
      </c>
      <c r="M32" s="75">
        <v>0</v>
      </c>
      <c r="N32" s="3"/>
      <c r="O32" s="75">
        <v>0</v>
      </c>
      <c r="P32" s="3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x14ac:dyDescent="0.3">
      <c r="A33" s="22" t="s">
        <v>407</v>
      </c>
      <c r="B33" s="72">
        <v>0</v>
      </c>
      <c r="C33" s="23"/>
      <c r="D33" s="72">
        <v>0</v>
      </c>
      <c r="E33" s="72">
        <v>0</v>
      </c>
      <c r="F33" s="75">
        <v>0</v>
      </c>
      <c r="G33" s="75">
        <v>0</v>
      </c>
      <c r="H33" s="75"/>
      <c r="I33" s="75">
        <v>14768</v>
      </c>
      <c r="J33" s="75">
        <v>157450</v>
      </c>
      <c r="K33" s="75">
        <v>132450</v>
      </c>
      <c r="L33" s="75">
        <v>0</v>
      </c>
      <c r="M33" s="75">
        <v>95000</v>
      </c>
      <c r="N33" s="3"/>
      <c r="O33" s="75">
        <v>0</v>
      </c>
      <c r="P33" s="3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x14ac:dyDescent="0.3">
      <c r="A34" s="22" t="s">
        <v>408</v>
      </c>
      <c r="B34" s="72">
        <v>0</v>
      </c>
      <c r="C34" s="23"/>
      <c r="D34" s="72">
        <v>0</v>
      </c>
      <c r="E34" s="72">
        <v>0</v>
      </c>
      <c r="F34" s="75">
        <v>0</v>
      </c>
      <c r="G34" s="75">
        <v>0</v>
      </c>
      <c r="H34" s="75"/>
      <c r="I34" s="75">
        <v>578</v>
      </c>
      <c r="J34" s="75">
        <v>10000</v>
      </c>
      <c r="K34" s="75">
        <v>10000</v>
      </c>
      <c r="L34" s="75">
        <v>1179</v>
      </c>
      <c r="M34" s="75">
        <v>10000</v>
      </c>
      <c r="N34" s="3"/>
      <c r="O34" s="75">
        <v>0</v>
      </c>
      <c r="P34" s="3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x14ac:dyDescent="0.3">
      <c r="A35" s="22" t="s">
        <v>409</v>
      </c>
      <c r="B35" s="72">
        <v>185839</v>
      </c>
      <c r="C35" s="23"/>
      <c r="D35" s="72">
        <v>115613</v>
      </c>
      <c r="E35" s="76">
        <v>137500</v>
      </c>
      <c r="F35" s="75">
        <v>25751</v>
      </c>
      <c r="G35" s="75">
        <v>20000</v>
      </c>
      <c r="H35" s="75"/>
      <c r="I35" s="75">
        <v>123475</v>
      </c>
      <c r="J35" s="75">
        <v>230000</v>
      </c>
      <c r="K35" s="75">
        <v>230000</v>
      </c>
      <c r="L35" s="75">
        <v>121784</v>
      </c>
      <c r="M35" s="75">
        <v>136000</v>
      </c>
      <c r="N35" s="3"/>
      <c r="O35" s="75">
        <v>0</v>
      </c>
      <c r="P35" s="3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x14ac:dyDescent="0.3">
      <c r="A36" s="22" t="s">
        <v>410</v>
      </c>
      <c r="B36" s="72">
        <v>5778</v>
      </c>
      <c r="C36" s="23"/>
      <c r="D36" s="72">
        <v>1860</v>
      </c>
      <c r="E36" s="84">
        <v>7500</v>
      </c>
      <c r="F36" s="75">
        <v>4145</v>
      </c>
      <c r="G36" s="75">
        <v>7500</v>
      </c>
      <c r="H36" s="75"/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3"/>
      <c r="O36" s="75">
        <v>0</v>
      </c>
      <c r="P36" s="3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6.2" x14ac:dyDescent="0.45">
      <c r="A37" s="22" t="s">
        <v>59</v>
      </c>
      <c r="B37" s="73">
        <v>0</v>
      </c>
      <c r="C37" s="23"/>
      <c r="D37" s="73">
        <v>33355</v>
      </c>
      <c r="E37" s="134">
        <v>70000</v>
      </c>
      <c r="F37" s="141">
        <v>22265</v>
      </c>
      <c r="G37" s="79">
        <v>70000</v>
      </c>
      <c r="H37" s="75"/>
      <c r="I37" s="79">
        <v>85660</v>
      </c>
      <c r="J37" s="79">
        <v>70000</v>
      </c>
      <c r="K37" s="79">
        <v>70000</v>
      </c>
      <c r="L37" s="79">
        <v>30465</v>
      </c>
      <c r="M37" s="79">
        <v>70000</v>
      </c>
      <c r="N37" s="3"/>
      <c r="O37" s="79">
        <v>0</v>
      </c>
      <c r="P37" s="3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6.2" customHeight="1" x14ac:dyDescent="0.3">
      <c r="A38" s="26" t="s">
        <v>62</v>
      </c>
      <c r="B38" s="74">
        <f>SUM(B24:B37)</f>
        <v>233429</v>
      </c>
      <c r="C38" s="36"/>
      <c r="D38" s="74">
        <f>SUM(D24:D37)</f>
        <v>188443</v>
      </c>
      <c r="E38" s="74">
        <f>SUM(E24:E37)</f>
        <v>262700</v>
      </c>
      <c r="F38" s="74">
        <v>108430</v>
      </c>
      <c r="G38" s="74">
        <f>SUM(G24:G37)</f>
        <v>145200</v>
      </c>
      <c r="H38" s="72"/>
      <c r="I38" s="74">
        <f>SUM(I24:I37)</f>
        <v>486751</v>
      </c>
      <c r="J38" s="81">
        <v>797150</v>
      </c>
      <c r="K38" s="81">
        <f>SUM(K24:K37)</f>
        <v>832450</v>
      </c>
      <c r="L38" s="81">
        <f>SUM(L24:L37)</f>
        <v>450985</v>
      </c>
      <c r="M38" s="74">
        <v>510000</v>
      </c>
      <c r="N38" s="23"/>
      <c r="O38" s="72">
        <f>SUM(O24:O37)</f>
        <v>90000</v>
      </c>
      <c r="P38" s="3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6.2" customHeight="1" x14ac:dyDescent="0.3">
      <c r="A39" s="22"/>
      <c r="B39" s="72"/>
      <c r="C39" s="23"/>
      <c r="D39" s="72"/>
      <c r="E39" s="72"/>
      <c r="F39" s="72"/>
      <c r="G39" s="72"/>
      <c r="H39" s="72"/>
      <c r="I39" s="72"/>
      <c r="J39" s="75"/>
      <c r="K39" s="75"/>
      <c r="L39" s="75"/>
      <c r="M39" s="72"/>
      <c r="N39" s="23"/>
      <c r="O39" s="72"/>
      <c r="P39" s="3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6.2" customHeight="1" x14ac:dyDescent="0.3">
      <c r="A40" s="22" t="s">
        <v>63</v>
      </c>
      <c r="B40" s="72">
        <v>261</v>
      </c>
      <c r="C40" s="23"/>
      <c r="D40" s="72">
        <v>249</v>
      </c>
      <c r="E40" s="72">
        <v>1000</v>
      </c>
      <c r="F40" s="72">
        <v>1976</v>
      </c>
      <c r="G40" s="72">
        <v>1000</v>
      </c>
      <c r="H40" s="72"/>
      <c r="I40" s="72">
        <v>771</v>
      </c>
      <c r="J40" s="75">
        <v>1000</v>
      </c>
      <c r="K40" s="75">
        <v>1000</v>
      </c>
      <c r="L40" s="75">
        <v>690</v>
      </c>
      <c r="M40" s="72">
        <v>1000</v>
      </c>
      <c r="N40" s="23"/>
      <c r="O40" s="72">
        <v>750</v>
      </c>
      <c r="P40" s="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6.2" customHeight="1" x14ac:dyDescent="0.45">
      <c r="A41" s="22" t="s">
        <v>101</v>
      </c>
      <c r="B41" s="73">
        <v>2655</v>
      </c>
      <c r="C41" s="23"/>
      <c r="D41" s="73">
        <v>3606</v>
      </c>
      <c r="E41" s="73">
        <v>6708</v>
      </c>
      <c r="F41" s="138">
        <v>6708</v>
      </c>
      <c r="G41" s="72">
        <v>6708</v>
      </c>
      <c r="H41" s="72"/>
      <c r="I41" s="73">
        <v>3102</v>
      </c>
      <c r="J41" s="141">
        <v>6708</v>
      </c>
      <c r="K41" s="79">
        <v>5618</v>
      </c>
      <c r="L41" s="79">
        <v>8944</v>
      </c>
      <c r="M41" s="73">
        <v>6708</v>
      </c>
      <c r="N41" s="23"/>
      <c r="O41" s="73">
        <v>6708</v>
      </c>
      <c r="P41" s="3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6.2" customHeight="1" x14ac:dyDescent="0.3">
      <c r="A42" s="26" t="s">
        <v>274</v>
      </c>
      <c r="B42" s="74">
        <f>SUM(B40:B41)</f>
        <v>2916</v>
      </c>
      <c r="C42" s="36"/>
      <c r="D42" s="74">
        <f>SUM(D40:D41)</f>
        <v>3855</v>
      </c>
      <c r="E42" s="74">
        <f>SUM(E40:E41)</f>
        <v>7708</v>
      </c>
      <c r="F42" s="74">
        <v>8684</v>
      </c>
      <c r="G42" s="74">
        <f>SUM(G40:G41)</f>
        <v>7708</v>
      </c>
      <c r="H42" s="72"/>
      <c r="I42" s="74">
        <f>SUM(I40:I41)</f>
        <v>3873</v>
      </c>
      <c r="J42" s="81">
        <v>7708</v>
      </c>
      <c r="K42" s="81">
        <f>SUM(K40:K41)</f>
        <v>6618</v>
      </c>
      <c r="L42" s="81">
        <f>SUM(L40:L41)</f>
        <v>9634</v>
      </c>
      <c r="M42" s="74">
        <f>SUM(M40:M41)</f>
        <v>7708</v>
      </c>
      <c r="N42" s="23"/>
      <c r="O42" s="72">
        <f>SUM(O40:O41)</f>
        <v>7458</v>
      </c>
      <c r="P42" s="3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6.2" customHeight="1" x14ac:dyDescent="0.3">
      <c r="A43" s="22"/>
      <c r="B43" s="72"/>
      <c r="C43" s="23"/>
      <c r="D43" s="72"/>
      <c r="E43" s="72"/>
      <c r="F43" s="72"/>
      <c r="G43" s="72"/>
      <c r="H43" s="72"/>
      <c r="I43" s="72"/>
      <c r="J43" s="75"/>
      <c r="K43" s="75"/>
      <c r="L43" s="75"/>
      <c r="M43" s="72"/>
      <c r="N43" s="23"/>
      <c r="O43" s="72"/>
      <c r="P43" s="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x14ac:dyDescent="0.3">
      <c r="A44" s="22"/>
      <c r="B44" s="72"/>
      <c r="C44" s="23"/>
      <c r="D44" s="72"/>
      <c r="E44" s="72"/>
      <c r="F44" s="72"/>
      <c r="G44" s="75"/>
      <c r="H44" s="75"/>
      <c r="I44" s="75"/>
      <c r="J44" s="75"/>
      <c r="K44" s="75"/>
      <c r="L44" s="75"/>
      <c r="M44" s="75"/>
      <c r="N44" s="3"/>
      <c r="O44" s="75"/>
      <c r="P44" s="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x14ac:dyDescent="0.3">
      <c r="A45" s="22" t="s">
        <v>65</v>
      </c>
      <c r="B45" s="72">
        <v>365</v>
      </c>
      <c r="C45" s="23"/>
      <c r="D45" s="72">
        <v>487</v>
      </c>
      <c r="E45" s="72">
        <v>400</v>
      </c>
      <c r="F45" s="72">
        <v>223</v>
      </c>
      <c r="G45" s="75">
        <v>400</v>
      </c>
      <c r="H45" s="75"/>
      <c r="I45" s="75">
        <v>766</v>
      </c>
      <c r="J45" s="75">
        <v>400</v>
      </c>
      <c r="K45" s="75">
        <v>800</v>
      </c>
      <c r="L45" s="75">
        <v>1180</v>
      </c>
      <c r="M45" s="75">
        <v>400</v>
      </c>
      <c r="N45" s="3"/>
      <c r="O45" s="75">
        <v>750</v>
      </c>
      <c r="P45" s="3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x14ac:dyDescent="0.3">
      <c r="A46" s="22" t="s">
        <v>66</v>
      </c>
      <c r="B46" s="72">
        <v>2790</v>
      </c>
      <c r="C46" s="23"/>
      <c r="D46" s="72">
        <v>3303</v>
      </c>
      <c r="E46" s="72">
        <v>5600</v>
      </c>
      <c r="F46" s="72">
        <v>2724</v>
      </c>
      <c r="G46" s="75">
        <v>5600</v>
      </c>
      <c r="H46" s="75"/>
      <c r="I46" s="75">
        <v>3362</v>
      </c>
      <c r="J46" s="75">
        <v>5600</v>
      </c>
      <c r="K46" s="75">
        <v>5600</v>
      </c>
      <c r="L46" s="75">
        <v>3480</v>
      </c>
      <c r="M46" s="75">
        <v>5600</v>
      </c>
      <c r="N46" s="3"/>
      <c r="O46" s="75">
        <v>2000</v>
      </c>
      <c r="P46" s="3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x14ac:dyDescent="0.3">
      <c r="A47" s="22" t="s">
        <v>93</v>
      </c>
      <c r="B47" s="72">
        <v>16035</v>
      </c>
      <c r="C47" s="23"/>
      <c r="D47" s="72">
        <v>16785</v>
      </c>
      <c r="E47" s="72">
        <v>19200</v>
      </c>
      <c r="F47" s="72">
        <v>14735</v>
      </c>
      <c r="G47" s="75">
        <v>19200</v>
      </c>
      <c r="H47" s="75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3"/>
      <c r="O47" s="75">
        <v>0</v>
      </c>
      <c r="P47" s="3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x14ac:dyDescent="0.3">
      <c r="A48" s="22" t="s">
        <v>68</v>
      </c>
      <c r="B48" s="72">
        <v>1142</v>
      </c>
      <c r="C48" s="23"/>
      <c r="D48" s="72">
        <v>6116</v>
      </c>
      <c r="E48" s="72">
        <v>2000</v>
      </c>
      <c r="F48" s="72">
        <v>4042</v>
      </c>
      <c r="G48" s="75">
        <v>4500</v>
      </c>
      <c r="H48" s="75"/>
      <c r="I48" s="75">
        <v>5819</v>
      </c>
      <c r="J48" s="75">
        <v>5000</v>
      </c>
      <c r="K48" s="75">
        <v>5000</v>
      </c>
      <c r="L48" s="75">
        <v>7362</v>
      </c>
      <c r="M48" s="75">
        <v>5000</v>
      </c>
      <c r="N48" s="3"/>
      <c r="O48" s="75">
        <v>2500</v>
      </c>
      <c r="P48" s="3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x14ac:dyDescent="0.3">
      <c r="A49" s="22" t="s">
        <v>291</v>
      </c>
      <c r="B49" s="72">
        <v>80</v>
      </c>
      <c r="C49" s="23"/>
      <c r="D49" s="72">
        <v>628</v>
      </c>
      <c r="E49" s="72">
        <v>1000</v>
      </c>
      <c r="F49" s="72">
        <v>161</v>
      </c>
      <c r="G49" s="75">
        <v>1000</v>
      </c>
      <c r="H49" s="75"/>
      <c r="I49" s="75">
        <v>680</v>
      </c>
      <c r="J49" s="75">
        <v>1000</v>
      </c>
      <c r="K49" s="75">
        <v>1000</v>
      </c>
      <c r="L49" s="75">
        <v>9861</v>
      </c>
      <c r="M49" s="75">
        <v>1000</v>
      </c>
      <c r="N49" s="3"/>
      <c r="O49" s="75">
        <v>4500</v>
      </c>
      <c r="P49" s="3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x14ac:dyDescent="0.3">
      <c r="A50" s="22" t="s">
        <v>411</v>
      </c>
      <c r="B50" s="72">
        <v>883</v>
      </c>
      <c r="C50" s="23"/>
      <c r="D50" s="72">
        <v>526</v>
      </c>
      <c r="E50" s="72">
        <v>1000</v>
      </c>
      <c r="F50" s="72">
        <v>933</v>
      </c>
      <c r="G50" s="75">
        <v>1000</v>
      </c>
      <c r="H50" s="75"/>
      <c r="I50" s="75">
        <v>604</v>
      </c>
      <c r="J50" s="75">
        <v>1000</v>
      </c>
      <c r="K50" s="75">
        <v>1000</v>
      </c>
      <c r="L50" s="75">
        <v>1295</v>
      </c>
      <c r="M50" s="75">
        <v>1000</v>
      </c>
      <c r="N50" s="3"/>
      <c r="O50" s="75">
        <v>1000</v>
      </c>
      <c r="P50" s="3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x14ac:dyDescent="0.3">
      <c r="A51" s="22" t="s">
        <v>412</v>
      </c>
      <c r="B51" s="72">
        <v>27743</v>
      </c>
      <c r="C51" s="23"/>
      <c r="D51" s="72">
        <v>45060</v>
      </c>
      <c r="E51" s="72">
        <v>36000</v>
      </c>
      <c r="F51" s="72">
        <v>40331</v>
      </c>
      <c r="G51" s="75">
        <v>50000</v>
      </c>
      <c r="H51" s="75"/>
      <c r="I51" s="75">
        <v>33744</v>
      </c>
      <c r="J51" s="75">
        <v>50000</v>
      </c>
      <c r="K51" s="75">
        <v>50000</v>
      </c>
      <c r="L51" s="75">
        <v>16760</v>
      </c>
      <c r="M51" s="75">
        <v>50000</v>
      </c>
      <c r="N51" s="3"/>
      <c r="O51" s="75">
        <v>45000</v>
      </c>
      <c r="P51" s="3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x14ac:dyDescent="0.3">
      <c r="A52" s="22" t="s">
        <v>413</v>
      </c>
      <c r="B52" s="72">
        <v>11602</v>
      </c>
      <c r="C52" s="23"/>
      <c r="D52" s="72">
        <v>24256</v>
      </c>
      <c r="E52" s="72">
        <v>15000</v>
      </c>
      <c r="F52" s="72">
        <v>26488</v>
      </c>
      <c r="G52" s="75">
        <v>15000</v>
      </c>
      <c r="H52" s="75"/>
      <c r="I52" s="75">
        <v>23660</v>
      </c>
      <c r="J52" s="75">
        <v>20000</v>
      </c>
      <c r="K52" s="75">
        <v>20000</v>
      </c>
      <c r="L52" s="75">
        <v>25000</v>
      </c>
      <c r="M52" s="75">
        <v>20000</v>
      </c>
      <c r="N52" s="3"/>
      <c r="O52" s="75">
        <v>0</v>
      </c>
      <c r="P52" s="3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x14ac:dyDescent="0.3">
      <c r="A53" s="22" t="s">
        <v>414</v>
      </c>
      <c r="B53" s="72">
        <v>2783</v>
      </c>
      <c r="C53" s="23"/>
      <c r="D53" s="72">
        <v>6916</v>
      </c>
      <c r="E53" s="72">
        <v>2500</v>
      </c>
      <c r="F53" s="72">
        <v>4089</v>
      </c>
      <c r="G53" s="75">
        <v>4500</v>
      </c>
      <c r="H53" s="75"/>
      <c r="I53" s="75">
        <v>6039</v>
      </c>
      <c r="J53" s="75">
        <v>4500</v>
      </c>
      <c r="K53" s="75">
        <v>4500</v>
      </c>
      <c r="L53" s="75">
        <v>7165</v>
      </c>
      <c r="M53" s="75">
        <v>4500</v>
      </c>
      <c r="N53" s="3"/>
      <c r="O53" s="75">
        <v>0</v>
      </c>
      <c r="P53" s="3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x14ac:dyDescent="0.3">
      <c r="A54" s="22" t="s">
        <v>69</v>
      </c>
      <c r="B54" s="72">
        <v>38</v>
      </c>
      <c r="C54" s="23"/>
      <c r="D54" s="72">
        <v>0</v>
      </c>
      <c r="E54" s="72">
        <v>100</v>
      </c>
      <c r="F54" s="72">
        <v>66</v>
      </c>
      <c r="G54" s="75">
        <v>100</v>
      </c>
      <c r="H54" s="75"/>
      <c r="I54" s="75">
        <v>0</v>
      </c>
      <c r="J54" s="75">
        <v>100</v>
      </c>
      <c r="K54" s="75">
        <v>100</v>
      </c>
      <c r="L54" s="75">
        <v>0</v>
      </c>
      <c r="M54" s="75">
        <v>100</v>
      </c>
      <c r="N54" s="3"/>
      <c r="O54" s="75">
        <v>0</v>
      </c>
      <c r="P54" s="3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x14ac:dyDescent="0.3">
      <c r="A55" s="22" t="s">
        <v>680</v>
      </c>
      <c r="B55" s="72">
        <v>0</v>
      </c>
      <c r="C55" s="23"/>
      <c r="D55" s="72">
        <v>0</v>
      </c>
      <c r="E55" s="72">
        <v>0</v>
      </c>
      <c r="F55" s="72">
        <v>0</v>
      </c>
      <c r="G55" s="75">
        <v>0</v>
      </c>
      <c r="H55" s="75"/>
      <c r="I55" s="75">
        <v>0</v>
      </c>
      <c r="J55" s="75">
        <v>0</v>
      </c>
      <c r="K55" s="75">
        <v>0</v>
      </c>
      <c r="L55" s="75">
        <v>11375</v>
      </c>
      <c r="M55" s="75"/>
      <c r="N55" s="3"/>
      <c r="O55" s="75">
        <v>0</v>
      </c>
      <c r="P55" s="3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x14ac:dyDescent="0.3">
      <c r="A56" s="22" t="s">
        <v>279</v>
      </c>
      <c r="B56" s="72">
        <v>13797</v>
      </c>
      <c r="C56" s="23"/>
      <c r="D56" s="72">
        <v>14019</v>
      </c>
      <c r="E56" s="72">
        <v>14000</v>
      </c>
      <c r="F56" s="75">
        <v>17640</v>
      </c>
      <c r="G56" s="75">
        <v>14000</v>
      </c>
      <c r="H56" s="75"/>
      <c r="I56" s="75">
        <v>13769</v>
      </c>
      <c r="J56" s="75">
        <v>14000</v>
      </c>
      <c r="K56" s="75">
        <v>14000</v>
      </c>
      <c r="L56" s="75">
        <v>20602</v>
      </c>
      <c r="M56" s="75">
        <v>14000</v>
      </c>
      <c r="N56" s="3"/>
      <c r="O56" s="75">
        <v>0</v>
      </c>
      <c r="P56" s="3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x14ac:dyDescent="0.3">
      <c r="A57" s="5" t="s">
        <v>95</v>
      </c>
      <c r="B57" s="75">
        <v>0</v>
      </c>
      <c r="C57" s="3"/>
      <c r="D57" s="75">
        <v>1495</v>
      </c>
      <c r="E57" s="75">
        <v>0</v>
      </c>
      <c r="F57" s="75">
        <v>19921</v>
      </c>
      <c r="G57" s="75">
        <v>21500</v>
      </c>
      <c r="H57" s="75"/>
      <c r="I57" s="75">
        <v>3178</v>
      </c>
      <c r="J57" s="75">
        <v>3200</v>
      </c>
      <c r="K57" s="75">
        <v>3489</v>
      </c>
      <c r="L57" s="75">
        <v>0</v>
      </c>
      <c r="M57" s="75">
        <v>2000</v>
      </c>
      <c r="N57" s="3"/>
      <c r="O57" s="75">
        <v>0</v>
      </c>
      <c r="P57" s="3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x14ac:dyDescent="0.3">
      <c r="A58" s="22" t="s">
        <v>415</v>
      </c>
      <c r="B58" s="72">
        <v>16373</v>
      </c>
      <c r="C58" s="23"/>
      <c r="D58" s="72">
        <v>24951</v>
      </c>
      <c r="E58" s="72">
        <v>15000</v>
      </c>
      <c r="F58" s="75">
        <v>29760</v>
      </c>
      <c r="G58" s="75">
        <v>27000</v>
      </c>
      <c r="H58" s="75"/>
      <c r="I58" s="75">
        <v>31962</v>
      </c>
      <c r="J58" s="75">
        <v>27000</v>
      </c>
      <c r="K58" s="75">
        <v>27000</v>
      </c>
      <c r="L58" s="75">
        <v>84137</v>
      </c>
      <c r="M58" s="75">
        <v>27000</v>
      </c>
      <c r="N58" s="3"/>
      <c r="O58" s="75">
        <v>0</v>
      </c>
      <c r="P58" s="3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x14ac:dyDescent="0.3">
      <c r="A59" s="22" t="s">
        <v>416</v>
      </c>
      <c r="B59" s="72">
        <v>77779</v>
      </c>
      <c r="C59" s="23"/>
      <c r="D59" s="72">
        <v>82768</v>
      </c>
      <c r="E59" s="72">
        <v>121000</v>
      </c>
      <c r="F59" s="75">
        <v>105948</v>
      </c>
      <c r="G59" s="75">
        <v>133744</v>
      </c>
      <c r="H59" s="75"/>
      <c r="I59" s="75">
        <v>77206</v>
      </c>
      <c r="J59" s="75">
        <v>140000</v>
      </c>
      <c r="K59" s="75">
        <v>130000</v>
      </c>
      <c r="L59" s="75">
        <v>96000</v>
      </c>
      <c r="M59" s="75">
        <v>140000</v>
      </c>
      <c r="N59" s="3"/>
      <c r="O59" s="75">
        <v>80000</v>
      </c>
      <c r="P59" s="3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x14ac:dyDescent="0.3">
      <c r="A60" s="22" t="s">
        <v>96</v>
      </c>
      <c r="B60" s="72">
        <v>973818</v>
      </c>
      <c r="C60" s="23"/>
      <c r="D60" s="72">
        <v>1036740</v>
      </c>
      <c r="E60" s="72">
        <v>986000</v>
      </c>
      <c r="F60" s="75">
        <v>963772</v>
      </c>
      <c r="G60" s="75">
        <v>944604</v>
      </c>
      <c r="H60" s="75"/>
      <c r="I60" s="75">
        <v>651159</v>
      </c>
      <c r="J60" s="75">
        <v>1000000</v>
      </c>
      <c r="K60" s="75">
        <v>1000000</v>
      </c>
      <c r="L60" s="75">
        <v>893000</v>
      </c>
      <c r="M60" s="75">
        <v>1000000</v>
      </c>
      <c r="N60" s="3"/>
      <c r="O60" s="75">
        <v>850000</v>
      </c>
      <c r="P60" s="3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x14ac:dyDescent="0.3">
      <c r="A61" s="22" t="s">
        <v>97</v>
      </c>
      <c r="B61" s="72">
        <v>299</v>
      </c>
      <c r="C61" s="23"/>
      <c r="D61" s="72">
        <v>299</v>
      </c>
      <c r="E61" s="72">
        <v>300</v>
      </c>
      <c r="F61" s="75">
        <v>0</v>
      </c>
      <c r="G61" s="75">
        <v>300</v>
      </c>
      <c r="H61" s="75"/>
      <c r="I61" s="75">
        <v>299</v>
      </c>
      <c r="J61" s="75">
        <v>330</v>
      </c>
      <c r="K61" s="75">
        <v>330</v>
      </c>
      <c r="L61" s="75">
        <v>299</v>
      </c>
      <c r="M61" s="75">
        <v>330</v>
      </c>
      <c r="N61" s="3"/>
      <c r="O61" s="75">
        <v>0</v>
      </c>
      <c r="P61" s="3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6.2" x14ac:dyDescent="0.45">
      <c r="A62" s="22" t="s">
        <v>417</v>
      </c>
      <c r="B62" s="73">
        <v>0</v>
      </c>
      <c r="C62" s="23"/>
      <c r="D62" s="73">
        <v>42720</v>
      </c>
      <c r="E62" s="73">
        <v>0</v>
      </c>
      <c r="F62" s="79">
        <v>252009</v>
      </c>
      <c r="G62" s="79">
        <v>0</v>
      </c>
      <c r="H62" s="75"/>
      <c r="I62" s="79">
        <v>124827</v>
      </c>
      <c r="J62" s="79">
        <v>0</v>
      </c>
      <c r="K62" s="141">
        <v>123827</v>
      </c>
      <c r="L62" s="79">
        <v>139048</v>
      </c>
      <c r="M62" s="79">
        <v>0</v>
      </c>
      <c r="N62" s="3"/>
      <c r="O62" s="79">
        <v>0</v>
      </c>
      <c r="P62" s="3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x14ac:dyDescent="0.3">
      <c r="A63" s="26" t="s">
        <v>72</v>
      </c>
      <c r="B63" s="74">
        <f>SUM(B45:B62)</f>
        <v>1145527</v>
      </c>
      <c r="C63" s="36"/>
      <c r="D63" s="74">
        <f>SUM(D45:D62)</f>
        <v>1307069</v>
      </c>
      <c r="E63" s="74">
        <f>SUM(E45:E62)</f>
        <v>1219100</v>
      </c>
      <c r="F63" s="81">
        <v>1482841</v>
      </c>
      <c r="G63" s="81">
        <f>SUM(G45:G62)</f>
        <v>1242448</v>
      </c>
      <c r="H63" s="75"/>
      <c r="I63" s="81">
        <f>SUM(I45:I62)</f>
        <v>977074</v>
      </c>
      <c r="J63" s="81">
        <v>1272130</v>
      </c>
      <c r="K63" s="81">
        <v>1386646</v>
      </c>
      <c r="L63" s="81">
        <f>SUM(L45:L62)</f>
        <v>1316564</v>
      </c>
      <c r="M63" s="81">
        <v>1270930</v>
      </c>
      <c r="N63" s="3"/>
      <c r="O63" s="75">
        <f>SUM(O45:O62)</f>
        <v>985750</v>
      </c>
      <c r="P63" s="3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x14ac:dyDescent="0.3">
      <c r="A64" s="26"/>
      <c r="B64" s="74"/>
      <c r="C64" s="36"/>
      <c r="D64" s="74"/>
      <c r="E64" s="74"/>
      <c r="F64" s="81"/>
      <c r="G64" s="75"/>
      <c r="H64" s="75"/>
      <c r="I64" s="75"/>
      <c r="J64" s="81"/>
      <c r="K64" s="81"/>
      <c r="L64" s="75"/>
      <c r="M64" s="81"/>
      <c r="N64" s="3"/>
      <c r="O64" s="75"/>
      <c r="P64" s="3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6.2" x14ac:dyDescent="0.45">
      <c r="A65" s="22" t="s">
        <v>73</v>
      </c>
      <c r="B65" s="73">
        <v>0</v>
      </c>
      <c r="C65" s="23"/>
      <c r="D65" s="73">
        <v>12000</v>
      </c>
      <c r="E65" s="73">
        <v>0</v>
      </c>
      <c r="F65" s="79">
        <v>0</v>
      </c>
      <c r="G65" s="79">
        <v>0</v>
      </c>
      <c r="H65" s="75"/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3"/>
      <c r="O65" s="79">
        <v>0</v>
      </c>
      <c r="P65" s="3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x14ac:dyDescent="0.3">
      <c r="A66" s="22" t="s">
        <v>74</v>
      </c>
      <c r="B66" s="72">
        <v>0</v>
      </c>
      <c r="C66" s="23"/>
      <c r="D66" s="76">
        <v>12000</v>
      </c>
      <c r="E66" s="76">
        <v>0</v>
      </c>
      <c r="F66" s="80">
        <v>0</v>
      </c>
      <c r="G66" s="75">
        <v>0</v>
      </c>
      <c r="H66" s="75"/>
      <c r="I66" s="75">
        <v>0</v>
      </c>
      <c r="J66" s="80">
        <v>0</v>
      </c>
      <c r="K66" s="80">
        <v>0</v>
      </c>
      <c r="L66" s="75">
        <v>0</v>
      </c>
      <c r="M66" s="80">
        <v>0</v>
      </c>
      <c r="N66" s="3"/>
      <c r="O66" s="75">
        <v>0</v>
      </c>
      <c r="P66" s="3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x14ac:dyDescent="0.3">
      <c r="A67" s="22"/>
      <c r="B67" s="72"/>
      <c r="C67" s="23"/>
      <c r="D67" s="76"/>
      <c r="E67" s="74"/>
      <c r="F67" s="80"/>
      <c r="G67" s="75"/>
      <c r="H67" s="75"/>
      <c r="I67" s="75"/>
      <c r="J67" s="80"/>
      <c r="K67" s="80"/>
      <c r="L67" s="75"/>
      <c r="M67" s="80"/>
      <c r="N67" s="3"/>
      <c r="O67" s="75"/>
      <c r="P67" s="3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x14ac:dyDescent="0.3">
      <c r="A68" s="26" t="s">
        <v>418</v>
      </c>
      <c r="B68" s="74">
        <f>SUM(B62,B63,B42,B38,B22,B16)</f>
        <v>2483541</v>
      </c>
      <c r="C68" s="36"/>
      <c r="D68" s="74">
        <f>SUM(D66,D63,D42,D38,D22,D16)</f>
        <v>2762280</v>
      </c>
      <c r="E68" s="74">
        <f>SUM(E63,E42,E38,E22,E16)</f>
        <v>2918346</v>
      </c>
      <c r="F68" s="81">
        <v>2763286</v>
      </c>
      <c r="G68" s="81">
        <f>SUM(G63,G42,G38,G22,G16)</f>
        <v>2755484</v>
      </c>
      <c r="H68" s="81"/>
      <c r="I68" s="81">
        <f>SUM(I63,I42,I38,I22,I16)</f>
        <v>2557138</v>
      </c>
      <c r="J68" s="81">
        <v>3263783</v>
      </c>
      <c r="K68" s="81">
        <v>3383293</v>
      </c>
      <c r="L68" s="81">
        <f>SUM(L63,L42,L38,L22,L16)</f>
        <v>2838556</v>
      </c>
      <c r="M68" s="81">
        <v>3056552</v>
      </c>
      <c r="N68" s="3"/>
      <c r="O68" s="81">
        <f>SUM(O63,O42,O38,O22,O16)</f>
        <v>2112656</v>
      </c>
      <c r="P68" s="3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x14ac:dyDescent="0.3">
      <c r="A69" s="5"/>
      <c r="B69" s="88"/>
      <c r="C69" s="5"/>
      <c r="D69" s="75"/>
      <c r="E69" s="75"/>
      <c r="F69" s="3"/>
      <c r="G69" s="3"/>
      <c r="H69" s="3"/>
      <c r="I69" s="3"/>
      <c r="J69" s="3"/>
      <c r="K69" s="3"/>
      <c r="L69" s="3"/>
      <c r="M69" s="3"/>
      <c r="N69" s="3"/>
      <c r="O69" s="75"/>
      <c r="P69" s="3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x14ac:dyDescent="0.3">
      <c r="A70" s="22"/>
      <c r="B70" s="127"/>
      <c r="C70" s="22"/>
      <c r="D70" s="72"/>
      <c r="E70" s="127"/>
      <c r="F70" s="23"/>
      <c r="G70" s="23"/>
      <c r="H70" s="23"/>
      <c r="I70" s="23"/>
      <c r="J70" s="23"/>
      <c r="K70" s="3"/>
      <c r="L70" s="23"/>
      <c r="M70" s="23"/>
      <c r="N70" s="23"/>
      <c r="O70" s="72"/>
      <c r="P70" s="3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x14ac:dyDescent="0.3">
      <c r="A71" s="22"/>
      <c r="B71" s="127"/>
      <c r="C71" s="22"/>
      <c r="D71" s="72"/>
      <c r="E71" s="127"/>
      <c r="F71" s="3"/>
      <c r="G71" s="3"/>
      <c r="H71" s="3"/>
      <c r="I71" s="3"/>
      <c r="J71" s="3"/>
      <c r="K71" s="3"/>
      <c r="L71" s="3"/>
      <c r="M71" s="3"/>
      <c r="N71" s="3"/>
      <c r="O71" s="75"/>
      <c r="P71" s="3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x14ac:dyDescent="0.3">
      <c r="A72" s="5"/>
      <c r="B72" s="88"/>
      <c r="C72" s="5"/>
      <c r="D72" s="75"/>
      <c r="E72" s="88"/>
      <c r="F72" s="3"/>
      <c r="G72" s="3"/>
      <c r="H72" s="3"/>
      <c r="I72" s="3"/>
      <c r="J72" s="3"/>
      <c r="K72" s="3"/>
      <c r="L72" s="3"/>
      <c r="M72" s="3"/>
      <c r="N72" s="3"/>
      <c r="O72" s="75"/>
      <c r="P72" s="3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x14ac:dyDescent="0.3">
      <c r="A73" s="5"/>
      <c r="B73" s="88"/>
      <c r="C73" s="5"/>
      <c r="D73" s="75"/>
      <c r="E73" s="88"/>
      <c r="F73" s="3"/>
      <c r="G73" s="3"/>
      <c r="H73" s="3"/>
      <c r="I73" s="3"/>
      <c r="J73" s="3"/>
      <c r="K73" s="3"/>
      <c r="L73" s="3"/>
      <c r="M73" s="3"/>
      <c r="N73" s="3"/>
      <c r="O73" s="75"/>
      <c r="P73" s="3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x14ac:dyDescent="0.3">
      <c r="A74" s="22"/>
      <c r="B74" s="127"/>
      <c r="C74" s="22"/>
      <c r="D74" s="72"/>
      <c r="E74" s="127"/>
      <c r="F74" s="3"/>
      <c r="G74" s="3"/>
      <c r="H74" s="3"/>
      <c r="I74" s="3"/>
      <c r="J74" s="3"/>
      <c r="K74" s="3"/>
      <c r="L74" s="3"/>
      <c r="M74" s="3"/>
      <c r="N74" s="3"/>
      <c r="O74" s="75"/>
      <c r="P74" s="3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x14ac:dyDescent="0.3">
      <c r="A75" s="22"/>
      <c r="B75" s="127"/>
      <c r="C75" s="22"/>
      <c r="D75" s="72"/>
      <c r="E75" s="127"/>
      <c r="F75" s="3"/>
      <c r="G75" s="3"/>
      <c r="H75" s="3"/>
      <c r="I75" s="3"/>
      <c r="J75" s="3"/>
      <c r="K75" s="3"/>
      <c r="L75" s="3"/>
      <c r="M75" s="3"/>
      <c r="N75" s="3"/>
      <c r="O75" s="75"/>
      <c r="P75" s="3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x14ac:dyDescent="0.3">
      <c r="A76" s="22"/>
      <c r="B76" s="127"/>
      <c r="C76" s="22"/>
      <c r="D76" s="72"/>
      <c r="E76" s="127"/>
      <c r="F76" s="3"/>
      <c r="G76" s="3"/>
      <c r="H76" s="3"/>
      <c r="I76" s="3"/>
      <c r="J76" s="3"/>
      <c r="K76" s="3"/>
      <c r="L76" s="3"/>
      <c r="M76" s="3"/>
      <c r="N76" s="3"/>
      <c r="O76" s="75"/>
      <c r="P76" s="3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5" customHeight="1" x14ac:dyDescent="0.3">
      <c r="A77" s="22"/>
      <c r="B77" s="127"/>
      <c r="C77" s="22"/>
      <c r="D77" s="72"/>
      <c r="E77" s="127"/>
      <c r="F77" s="3"/>
      <c r="G77" s="3"/>
      <c r="H77" s="3"/>
      <c r="I77" s="3"/>
      <c r="J77" s="3"/>
      <c r="K77" s="3"/>
      <c r="L77" s="3"/>
      <c r="M77" s="3"/>
      <c r="N77" s="3"/>
      <c r="O77" s="75"/>
      <c r="P77" s="3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x14ac:dyDescent="0.3">
      <c r="A78" s="22"/>
      <c r="B78" s="127"/>
      <c r="C78" s="22"/>
      <c r="D78" s="72"/>
      <c r="E78" s="22"/>
      <c r="F78" s="3"/>
      <c r="G78" s="3"/>
      <c r="H78" s="3"/>
      <c r="I78" s="3"/>
      <c r="J78" s="3"/>
      <c r="K78" s="3"/>
      <c r="L78" s="3"/>
      <c r="M78" s="3"/>
      <c r="N78" s="3"/>
      <c r="O78" s="75"/>
      <c r="P78" s="3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x14ac:dyDescent="0.3">
      <c r="A79" s="22"/>
      <c r="B79" s="127"/>
      <c r="C79" s="22"/>
      <c r="D79" s="72"/>
      <c r="E79" s="22"/>
      <c r="F79" s="3"/>
      <c r="G79" s="3"/>
      <c r="H79" s="3"/>
      <c r="I79" s="3"/>
      <c r="J79" s="3"/>
      <c r="K79" s="3"/>
      <c r="L79" s="3"/>
      <c r="M79" s="3"/>
      <c r="N79" s="3"/>
      <c r="O79" s="75"/>
      <c r="P79" s="3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x14ac:dyDescent="0.3">
      <c r="A80" s="22"/>
      <c r="B80" s="127"/>
      <c r="C80" s="22"/>
      <c r="D80" s="72"/>
      <c r="E80" s="22"/>
      <c r="F80" s="3"/>
      <c r="G80" s="3"/>
      <c r="H80" s="3"/>
      <c r="I80" s="3"/>
      <c r="J80" s="3"/>
      <c r="K80" s="3"/>
      <c r="L80" s="3"/>
      <c r="M80" s="3"/>
      <c r="N80" s="3"/>
      <c r="O80" s="75"/>
      <c r="P80" s="3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x14ac:dyDescent="0.3">
      <c r="A81" s="22"/>
      <c r="B81" s="127"/>
      <c r="C81" s="22"/>
      <c r="D81" s="72"/>
      <c r="E81" s="22"/>
      <c r="F81" s="3"/>
      <c r="G81" s="3"/>
      <c r="H81" s="3"/>
      <c r="I81" s="3"/>
      <c r="J81" s="3"/>
      <c r="K81" s="3"/>
      <c r="L81" s="3"/>
      <c r="M81" s="3"/>
      <c r="N81" s="3"/>
      <c r="O81" s="75"/>
      <c r="P81" s="3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x14ac:dyDescent="0.3">
      <c r="A82" s="22"/>
      <c r="B82" s="127"/>
      <c r="C82" s="22"/>
      <c r="D82" s="72"/>
      <c r="E82" s="22"/>
      <c r="F82" s="3"/>
      <c r="G82" s="3"/>
      <c r="H82" s="3"/>
      <c r="I82" s="3"/>
      <c r="J82" s="3"/>
      <c r="K82" s="3"/>
      <c r="L82" s="3"/>
      <c r="M82" s="3"/>
      <c r="N82" s="3"/>
      <c r="O82" s="75"/>
      <c r="P82" s="3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x14ac:dyDescent="0.3">
      <c r="A83" s="25"/>
      <c r="B83" s="88"/>
      <c r="C83" s="25"/>
      <c r="D83" s="75"/>
      <c r="E83" s="25"/>
      <c r="F83" s="3"/>
      <c r="G83" s="3"/>
      <c r="H83" s="3"/>
      <c r="I83" s="3"/>
      <c r="J83" s="3"/>
      <c r="K83" s="3"/>
      <c r="L83" s="3"/>
      <c r="M83" s="3"/>
      <c r="N83" s="3"/>
      <c r="O83" s="75"/>
      <c r="P83" s="3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x14ac:dyDescent="0.3">
      <c r="A84" s="25"/>
      <c r="B84" s="88"/>
      <c r="C84" s="25"/>
      <c r="D84" s="75"/>
      <c r="E84" s="25"/>
      <c r="F84" s="3"/>
      <c r="G84" s="3"/>
      <c r="H84" s="3"/>
      <c r="I84" s="3"/>
      <c r="J84" s="3"/>
      <c r="K84" s="3"/>
      <c r="L84" s="3"/>
      <c r="M84" s="3"/>
      <c r="N84" s="3"/>
      <c r="O84" s="75"/>
      <c r="P84" s="3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x14ac:dyDescent="0.3">
      <c r="A85" s="22"/>
      <c r="B85" s="127"/>
      <c r="C85" s="22"/>
      <c r="D85" s="72"/>
      <c r="E85" s="22"/>
      <c r="F85" s="3"/>
      <c r="G85" s="3"/>
      <c r="H85" s="3"/>
      <c r="I85" s="3"/>
      <c r="J85" s="3"/>
      <c r="K85" s="3"/>
      <c r="L85" s="3"/>
      <c r="M85" s="3"/>
      <c r="N85" s="3"/>
      <c r="O85" s="75"/>
      <c r="P85" s="3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x14ac:dyDescent="0.3">
      <c r="A86" s="22"/>
      <c r="B86" s="127"/>
      <c r="C86" s="22"/>
      <c r="D86" s="72"/>
      <c r="E86" s="22"/>
      <c r="F86" s="3"/>
      <c r="G86" s="3"/>
      <c r="H86" s="3"/>
      <c r="I86" s="3"/>
      <c r="J86" s="3"/>
      <c r="K86" s="3"/>
      <c r="L86" s="3"/>
      <c r="M86" s="3"/>
      <c r="N86" s="3"/>
      <c r="O86" s="75"/>
      <c r="P86" s="3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x14ac:dyDescent="0.3">
      <c r="A87" s="22"/>
      <c r="B87" s="127"/>
      <c r="C87" s="22"/>
      <c r="D87" s="72"/>
      <c r="E87" s="22"/>
      <c r="F87" s="3"/>
      <c r="G87" s="3"/>
      <c r="H87" s="3"/>
      <c r="I87" s="3"/>
      <c r="J87" s="3"/>
      <c r="K87" s="3"/>
      <c r="L87" s="3"/>
      <c r="M87" s="3"/>
      <c r="N87" s="3"/>
      <c r="O87" s="75"/>
      <c r="P87" s="3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x14ac:dyDescent="0.3">
      <c r="A88" s="5"/>
      <c r="B88" s="88"/>
      <c r="C88" s="5"/>
      <c r="D88" s="75"/>
      <c r="E88" s="5"/>
      <c r="F88" s="3"/>
      <c r="G88" s="3"/>
      <c r="H88" s="3"/>
      <c r="I88" s="3"/>
      <c r="J88" s="3"/>
      <c r="K88" s="3"/>
      <c r="L88" s="3"/>
      <c r="M88" s="3"/>
      <c r="N88" s="3"/>
      <c r="O88" s="75"/>
      <c r="P88" s="3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x14ac:dyDescent="0.3">
      <c r="A89" s="5"/>
      <c r="B89" s="88"/>
      <c r="C89" s="5"/>
      <c r="D89" s="75"/>
      <c r="E89" s="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x14ac:dyDescent="0.3">
      <c r="A90" s="5"/>
      <c r="B90" s="88"/>
      <c r="C90" s="5"/>
      <c r="D90" s="75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x14ac:dyDescent="0.3">
      <c r="A91" s="5"/>
      <c r="B91" s="88"/>
      <c r="C91" s="5"/>
      <c r="D91" s="75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x14ac:dyDescent="0.3">
      <c r="A92" s="5"/>
      <c r="B92" s="88"/>
      <c r="C92" s="5"/>
      <c r="D92" s="75"/>
      <c r="E92" s="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x14ac:dyDescent="0.3">
      <c r="A93" s="5"/>
      <c r="B93" s="88"/>
      <c r="C93" s="5"/>
      <c r="D93" s="75"/>
      <c r="E93" s="5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x14ac:dyDescent="0.3">
      <c r="A94" s="5"/>
      <c r="B94" s="88"/>
      <c r="C94" s="5"/>
      <c r="D94" s="75"/>
      <c r="E94" s="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x14ac:dyDescent="0.3">
      <c r="A95" s="5"/>
      <c r="B95" s="88"/>
      <c r="C95" s="5"/>
      <c r="D95" s="75"/>
      <c r="E95" s="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x14ac:dyDescent="0.3">
      <c r="A96" s="5"/>
      <c r="B96" s="88"/>
      <c r="C96" s="5"/>
      <c r="D96" s="3"/>
      <c r="E96" s="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x14ac:dyDescent="0.3">
      <c r="A97" s="5"/>
      <c r="B97" s="88"/>
      <c r="C97" s="5"/>
      <c r="D97" s="3"/>
      <c r="E97" s="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x14ac:dyDescent="0.3">
      <c r="A98" s="5"/>
      <c r="B98" s="88"/>
      <c r="C98" s="5"/>
      <c r="D98" s="3"/>
      <c r="E98" s="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x14ac:dyDescent="0.3">
      <c r="A99" s="5"/>
      <c r="B99" s="88"/>
      <c r="C99" s="5"/>
      <c r="D99" s="3"/>
      <c r="E99" s="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x14ac:dyDescent="0.3">
      <c r="A100" s="5"/>
      <c r="B100" s="88"/>
      <c r="C100" s="5"/>
      <c r="D100" s="3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x14ac:dyDescent="0.3">
      <c r="A101" s="5"/>
      <c r="B101" s="88"/>
      <c r="C101" s="5"/>
      <c r="D101" s="3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x14ac:dyDescent="0.3">
      <c r="A102" s="5"/>
      <c r="B102" s="88"/>
      <c r="C102" s="5"/>
      <c r="D102" s="3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x14ac:dyDescent="0.3">
      <c r="A103" s="5"/>
      <c r="B103" s="88"/>
      <c r="C103" s="5"/>
      <c r="D103" s="3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x14ac:dyDescent="0.3">
      <c r="A104" s="5"/>
      <c r="B104" s="88"/>
      <c r="C104" s="5"/>
      <c r="D104" s="3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x14ac:dyDescent="0.3">
      <c r="A105" s="5"/>
      <c r="B105" s="88"/>
      <c r="C105" s="5"/>
      <c r="D105" s="3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x14ac:dyDescent="0.3">
      <c r="A106" s="5"/>
      <c r="B106" s="88"/>
      <c r="C106" s="5"/>
      <c r="D106" s="3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x14ac:dyDescent="0.3">
      <c r="A107" s="5"/>
      <c r="B107" s="88"/>
      <c r="C107" s="5"/>
      <c r="D107" s="3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x14ac:dyDescent="0.3">
      <c r="A108" s="5"/>
      <c r="B108" s="88"/>
      <c r="C108" s="5"/>
      <c r="D108" s="3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x14ac:dyDescent="0.3">
      <c r="A109" s="5"/>
      <c r="B109" s="88"/>
      <c r="C109" s="5"/>
      <c r="D109" s="3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x14ac:dyDescent="0.3">
      <c r="A110" s="5"/>
      <c r="B110" s="88"/>
      <c r="C110" s="5"/>
      <c r="D110" s="3"/>
      <c r="E110" s="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x14ac:dyDescent="0.3">
      <c r="A111" s="5"/>
      <c r="B111" s="88"/>
      <c r="C111" s="5"/>
      <c r="D111" s="3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x14ac:dyDescent="0.3">
      <c r="A112" s="5"/>
      <c r="B112" s="88"/>
      <c r="C112" s="5"/>
      <c r="D112" s="3"/>
      <c r="E112" s="5"/>
      <c r="F112" s="3"/>
      <c r="G112" s="3"/>
      <c r="H112" s="3"/>
      <c r="I112" s="3"/>
      <c r="J112" s="14"/>
      <c r="K112" s="14"/>
      <c r="L112" s="3"/>
      <c r="M112" s="3"/>
      <c r="N112" s="3"/>
      <c r="O112" s="3"/>
      <c r="P112" s="3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x14ac:dyDescent="0.3">
      <c r="A113" s="5"/>
      <c r="B113" s="88"/>
      <c r="C113" s="5"/>
      <c r="D113" s="3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x14ac:dyDescent="0.3">
      <c r="A114" s="5"/>
      <c r="B114" s="88"/>
      <c r="C114" s="5"/>
      <c r="D114" s="3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x14ac:dyDescent="0.3">
      <c r="A115" s="5"/>
      <c r="B115" s="88"/>
      <c r="C115" s="5"/>
      <c r="D115" s="3"/>
      <c r="E115" s="5"/>
      <c r="F115" s="41"/>
      <c r="G115" s="3"/>
      <c r="H115" s="3"/>
      <c r="I115" s="3"/>
      <c r="J115" s="41"/>
      <c r="K115" s="41"/>
      <c r="L115" s="3"/>
      <c r="M115" s="41"/>
      <c r="N115" s="3"/>
      <c r="O115" s="3"/>
      <c r="P115" s="3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x14ac:dyDescent="0.3">
      <c r="A116" s="5"/>
      <c r="B116" s="88"/>
      <c r="C116" s="5"/>
      <c r="D116" s="3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x14ac:dyDescent="0.3">
      <c r="A117" s="5"/>
      <c r="B117" s="88"/>
      <c r="C117" s="5"/>
      <c r="D117" s="3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x14ac:dyDescent="0.3">
      <c r="A118" s="5"/>
      <c r="B118" s="88"/>
      <c r="C118" s="5"/>
      <c r="D118" s="3"/>
      <c r="E118" s="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x14ac:dyDescent="0.3">
      <c r="A119" s="5"/>
      <c r="B119" s="88"/>
      <c r="C119" s="5"/>
      <c r="D119" s="3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x14ac:dyDescent="0.3">
      <c r="A120" s="5"/>
      <c r="B120" s="88"/>
      <c r="C120" s="5"/>
      <c r="D120" s="3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x14ac:dyDescent="0.3">
      <c r="A121" s="5"/>
      <c r="B121" s="88"/>
      <c r="C121" s="5"/>
      <c r="D121" s="3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x14ac:dyDescent="0.3">
      <c r="A122" s="5"/>
      <c r="B122" s="88"/>
      <c r="C122" s="5"/>
      <c r="D122" s="3"/>
      <c r="E122" s="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x14ac:dyDescent="0.3">
      <c r="A123" s="5"/>
      <c r="B123" s="88"/>
      <c r="C123" s="5"/>
      <c r="D123" s="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x14ac:dyDescent="0.3">
      <c r="A124" s="5"/>
      <c r="B124" s="88"/>
      <c r="C124" s="5"/>
      <c r="D124" s="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x14ac:dyDescent="0.3">
      <c r="A125" s="5"/>
      <c r="B125" s="88"/>
      <c r="C125" s="5"/>
      <c r="D125" s="3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x14ac:dyDescent="0.3">
      <c r="A126" s="5"/>
      <c r="B126" s="5"/>
      <c r="C126" s="5"/>
      <c r="D126" s="3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x14ac:dyDescent="0.3">
      <c r="A127" s="5"/>
      <c r="B127" s="5"/>
      <c r="C127" s="5"/>
      <c r="D127" s="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x14ac:dyDescent="0.3">
      <c r="A128" s="5"/>
      <c r="B128" s="5"/>
      <c r="C128" s="5"/>
      <c r="D128" s="3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x14ac:dyDescent="0.3">
      <c r="A129" s="5"/>
      <c r="B129" s="5"/>
      <c r="C129" s="5"/>
      <c r="D129" s="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x14ac:dyDescent="0.3">
      <c r="A130" s="5"/>
      <c r="B130" s="5"/>
      <c r="C130" s="5"/>
      <c r="D130" s="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x14ac:dyDescent="0.3">
      <c r="A131" s="5"/>
      <c r="B131" s="5"/>
      <c r="C131" s="5"/>
      <c r="D131" s="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x14ac:dyDescent="0.3">
      <c r="A132" s="5"/>
      <c r="B132" s="5"/>
      <c r="C132" s="5"/>
      <c r="D132" s="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x14ac:dyDescent="0.3">
      <c r="A133" s="5"/>
      <c r="B133" s="5"/>
      <c r="C133" s="5"/>
      <c r="D133" s="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x14ac:dyDescent="0.3">
      <c r="A134" s="5"/>
      <c r="B134" s="5"/>
      <c r="C134" s="5"/>
      <c r="D134" s="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x14ac:dyDescent="0.3">
      <c r="A135" s="5"/>
      <c r="B135" s="5"/>
      <c r="C135" s="5"/>
      <c r="D135" s="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x14ac:dyDescent="0.3">
      <c r="A136" s="5"/>
      <c r="B136" s="5"/>
      <c r="C136" s="5"/>
      <c r="D136" s="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x14ac:dyDescent="0.3">
      <c r="A137" s="5"/>
      <c r="B137" s="5"/>
      <c r="C137" s="5"/>
      <c r="D137" s="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x14ac:dyDescent="0.3">
      <c r="A138" s="5"/>
      <c r="B138" s="5"/>
      <c r="C138" s="5"/>
      <c r="D138" s="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x14ac:dyDescent="0.3">
      <c r="A139" s="5"/>
      <c r="B139" s="5"/>
      <c r="C139" s="5"/>
      <c r="D139" s="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x14ac:dyDescent="0.3">
      <c r="A140" s="5"/>
      <c r="B140" s="5"/>
      <c r="C140" s="5"/>
      <c r="D140" s="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x14ac:dyDescent="0.3">
      <c r="A141" s="5"/>
      <c r="B141" s="5"/>
      <c r="C141" s="5"/>
      <c r="D141" s="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x14ac:dyDescent="0.3">
      <c r="A142" s="5"/>
      <c r="B142" s="5"/>
      <c r="C142" s="5"/>
      <c r="D142" s="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x14ac:dyDescent="0.3">
      <c r="A143" s="5"/>
      <c r="B143" s="5"/>
      <c r="C143" s="5"/>
      <c r="D143" s="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x14ac:dyDescent="0.3">
      <c r="A144" s="5"/>
      <c r="B144" s="5"/>
      <c r="C144" s="5"/>
      <c r="D144" s="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x14ac:dyDescent="0.3">
      <c r="A145" s="5"/>
      <c r="B145" s="5"/>
      <c r="C145" s="5"/>
      <c r="D145" s="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x14ac:dyDescent="0.3">
      <c r="A146" s="5"/>
      <c r="B146" s="5"/>
      <c r="C146" s="5"/>
      <c r="D146" s="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x14ac:dyDescent="0.3">
      <c r="A147" s="5"/>
      <c r="B147" s="5"/>
      <c r="C147" s="5"/>
      <c r="D147" s="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x14ac:dyDescent="0.3">
      <c r="A148" s="5"/>
      <c r="B148" s="5"/>
      <c r="C148" s="5"/>
      <c r="D148" s="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x14ac:dyDescent="0.3">
      <c r="A149" s="5"/>
      <c r="B149" s="5"/>
      <c r="C149" s="5"/>
      <c r="D149" s="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x14ac:dyDescent="0.3">
      <c r="A150" s="5"/>
      <c r="B150" s="5"/>
      <c r="C150" s="5"/>
      <c r="D150" s="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x14ac:dyDescent="0.3">
      <c r="A151" s="5"/>
      <c r="B151" s="5"/>
      <c r="C151" s="5"/>
      <c r="D151" s="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x14ac:dyDescent="0.3">
      <c r="A152" s="5"/>
      <c r="B152" s="5"/>
      <c r="C152" s="5"/>
      <c r="D152" s="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x14ac:dyDescent="0.3">
      <c r="A153" s="5"/>
      <c r="B153" s="5"/>
      <c r="C153" s="5"/>
      <c r="D153" s="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x14ac:dyDescent="0.3">
      <c r="A154" s="5"/>
      <c r="B154" s="5"/>
      <c r="C154" s="5"/>
      <c r="D154" s="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x14ac:dyDescent="0.3">
      <c r="A155" s="5"/>
      <c r="B155" s="5"/>
      <c r="C155" s="5"/>
      <c r="D155" s="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x14ac:dyDescent="0.3">
      <c r="A156" s="5"/>
      <c r="B156" s="5"/>
      <c r="C156" s="5"/>
      <c r="D156" s="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x14ac:dyDescent="0.3">
      <c r="A157" s="5"/>
      <c r="B157" s="5"/>
      <c r="C157" s="5"/>
      <c r="D157" s="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x14ac:dyDescent="0.3">
      <c r="A158" s="5"/>
      <c r="B158" s="5"/>
      <c r="C158" s="5"/>
      <c r="D158" s="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x14ac:dyDescent="0.3">
      <c r="A159" s="5"/>
      <c r="B159" s="5"/>
      <c r="C159" s="5"/>
      <c r="D159" s="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x14ac:dyDescent="0.3">
      <c r="A160" s="5"/>
      <c r="B160" s="5"/>
      <c r="C160" s="5"/>
      <c r="D160" s="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x14ac:dyDescent="0.3">
      <c r="A161" s="5"/>
      <c r="B161" s="5"/>
      <c r="C161" s="5"/>
      <c r="D161" s="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x14ac:dyDescent="0.3">
      <c r="A162" s="5"/>
      <c r="B162" s="5"/>
      <c r="C162" s="5"/>
      <c r="D162" s="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x14ac:dyDescent="0.3">
      <c r="A163" s="5"/>
      <c r="B163" s="5"/>
      <c r="C163" s="5"/>
      <c r="D163" s="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x14ac:dyDescent="0.3">
      <c r="A164" s="5"/>
      <c r="B164" s="5"/>
      <c r="C164" s="5"/>
      <c r="D164" s="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:36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:36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:36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:36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:36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:36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:36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:36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:36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:36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:36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:36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:36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:36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:36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:36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:36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:36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:36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:36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:36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:36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:36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:36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:36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:36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:36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:36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:36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:36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:36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:36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:36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:36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:36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:36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6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:36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:36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:36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:36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:36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:36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:36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:36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:36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:36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:36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:36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:36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:36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:36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:36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:36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:36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:36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:36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:36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:36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:36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:36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:36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:36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:36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:36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:36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:36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:36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:36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:36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:36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:36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:36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:36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:36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:36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:36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:36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:36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:36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:36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:36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:36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:36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:36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:36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:36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:36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:36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:36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:36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:36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:36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</sheetData>
  <mergeCells count="6">
    <mergeCell ref="B2:C2"/>
    <mergeCell ref="I1:N1"/>
    <mergeCell ref="F2:H2"/>
    <mergeCell ref="I2:K2"/>
    <mergeCell ref="L2:N2"/>
    <mergeCell ref="D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36D5-5E8F-4506-9A2E-4DC9236CCFFD}">
  <sheetPr>
    <tabColor theme="7" tint="0.39997558519241921"/>
  </sheetPr>
  <dimension ref="A1:N96"/>
  <sheetViews>
    <sheetView zoomScale="70" zoomScaleNormal="70" workbookViewId="0">
      <pane ySplit="3" topLeftCell="A18" activePane="bottomLeft" state="frozen"/>
      <selection pane="bottomLeft" activeCell="H36" sqref="H36"/>
    </sheetView>
  </sheetViews>
  <sheetFormatPr defaultRowHeight="14.4" x14ac:dyDescent="0.3"/>
  <cols>
    <col min="1" max="1" width="41.44140625" bestFit="1" customWidth="1"/>
    <col min="2" max="2" width="18.5546875" customWidth="1"/>
    <col min="3" max="3" width="22.6640625" customWidth="1"/>
    <col min="4" max="4" width="21.44140625" customWidth="1"/>
    <col min="5" max="5" width="20.33203125" customWidth="1"/>
    <col min="6" max="6" width="17.44140625" bestFit="1" customWidth="1"/>
    <col min="7" max="7" width="17.33203125" bestFit="1" customWidth="1"/>
    <col min="8" max="8" width="15.6640625" bestFit="1" customWidth="1"/>
    <col min="9" max="10" width="18.6640625" bestFit="1" customWidth="1"/>
    <col min="12" max="12" width="18.6640625" bestFit="1" customWidth="1"/>
    <col min="13" max="13" width="16.5546875" bestFit="1" customWidth="1"/>
    <col min="14" max="14" width="15" bestFit="1" customWidth="1"/>
  </cols>
  <sheetData>
    <row r="1" spans="1:14" x14ac:dyDescent="0.3">
      <c r="H1" s="175" t="s">
        <v>154</v>
      </c>
      <c r="I1" s="175"/>
      <c r="J1" s="175"/>
      <c r="K1" s="175"/>
      <c r="L1" s="175"/>
      <c r="M1" s="175"/>
    </row>
    <row r="2" spans="1:14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 t="s">
        <v>1</v>
      </c>
      <c r="I2" s="174"/>
      <c r="J2" s="174"/>
      <c r="K2" s="174" t="s">
        <v>5</v>
      </c>
      <c r="L2" s="174"/>
      <c r="M2" s="174"/>
      <c r="N2" t="s">
        <v>670</v>
      </c>
    </row>
    <row r="3" spans="1:14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4</v>
      </c>
      <c r="K3" t="s">
        <v>2</v>
      </c>
      <c r="L3" t="s">
        <v>3</v>
      </c>
      <c r="M3" t="s">
        <v>4</v>
      </c>
      <c r="N3" t="s">
        <v>3</v>
      </c>
    </row>
    <row r="4" spans="1:14" ht="18" x14ac:dyDescent="0.35">
      <c r="A4" s="21"/>
      <c r="B4" s="21"/>
      <c r="C4" s="21"/>
      <c r="D4" s="21"/>
      <c r="E4" s="21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3">
      <c r="A5" s="12" t="s">
        <v>105</v>
      </c>
      <c r="B5" s="70"/>
      <c r="C5" s="70"/>
      <c r="D5" s="12"/>
      <c r="E5" s="70"/>
      <c r="F5" s="3"/>
      <c r="G5" s="5"/>
      <c r="H5" s="5"/>
      <c r="I5" s="9"/>
      <c r="J5" s="9"/>
      <c r="K5" s="5"/>
      <c r="L5" s="9"/>
      <c r="M5" s="5"/>
      <c r="N5" s="5"/>
    </row>
    <row r="6" spans="1:14" x14ac:dyDescent="0.3">
      <c r="A6" s="5" t="s">
        <v>160</v>
      </c>
      <c r="B6" s="75">
        <v>44147564</v>
      </c>
      <c r="C6" s="75"/>
      <c r="D6" s="75">
        <v>47994242</v>
      </c>
      <c r="E6" s="75">
        <v>48328554</v>
      </c>
      <c r="F6" s="75">
        <v>51853601</v>
      </c>
      <c r="G6" s="75">
        <v>52502615</v>
      </c>
      <c r="H6" s="88">
        <v>56822075</v>
      </c>
      <c r="I6" s="80">
        <v>57472101</v>
      </c>
      <c r="J6" s="80">
        <v>56497931</v>
      </c>
      <c r="K6" s="75"/>
      <c r="L6" s="80">
        <v>62916780</v>
      </c>
      <c r="M6" s="75">
        <v>62022089</v>
      </c>
      <c r="N6" s="88">
        <v>61780991</v>
      </c>
    </row>
    <row r="7" spans="1:14" x14ac:dyDescent="0.3">
      <c r="A7" s="5" t="s">
        <v>161</v>
      </c>
      <c r="B7" s="75">
        <v>297591</v>
      </c>
      <c r="C7" s="75"/>
      <c r="D7" s="75">
        <v>-9918</v>
      </c>
      <c r="E7" s="75">
        <v>350000</v>
      </c>
      <c r="F7" s="75">
        <v>236871</v>
      </c>
      <c r="G7" s="75">
        <v>250000</v>
      </c>
      <c r="H7" s="75">
        <v>20097</v>
      </c>
      <c r="I7" s="80">
        <v>251802</v>
      </c>
      <c r="J7" s="80">
        <v>73130</v>
      </c>
      <c r="K7" s="75"/>
      <c r="L7" s="80">
        <v>120679</v>
      </c>
      <c r="M7" s="75">
        <v>25200</v>
      </c>
      <c r="N7" s="88">
        <v>150000</v>
      </c>
    </row>
    <row r="8" spans="1:14" ht="16.2" x14ac:dyDescent="0.45">
      <c r="A8" s="5" t="s">
        <v>162</v>
      </c>
      <c r="B8" s="79">
        <v>288586</v>
      </c>
      <c r="C8" s="75"/>
      <c r="D8" s="79">
        <v>237920</v>
      </c>
      <c r="E8" s="79">
        <v>250000</v>
      </c>
      <c r="F8" s="79">
        <v>261976</v>
      </c>
      <c r="G8" s="79">
        <v>250000</v>
      </c>
      <c r="H8" s="79">
        <v>336042</v>
      </c>
      <c r="I8" s="79">
        <v>269685</v>
      </c>
      <c r="J8" s="79">
        <v>308323</v>
      </c>
      <c r="K8" s="75"/>
      <c r="L8" s="79">
        <v>311406</v>
      </c>
      <c r="M8" s="79">
        <v>258894</v>
      </c>
      <c r="N8" s="129">
        <v>148894</v>
      </c>
    </row>
    <row r="9" spans="1:14" x14ac:dyDescent="0.3">
      <c r="A9" s="1" t="s">
        <v>217</v>
      </c>
      <c r="B9" s="81">
        <f>SUM(B6:B8)</f>
        <v>44733741</v>
      </c>
      <c r="C9" s="81"/>
      <c r="D9" s="81">
        <v>48222244</v>
      </c>
      <c r="E9" s="81">
        <f>SUM(E6:E8)</f>
        <v>48928554</v>
      </c>
      <c r="F9" s="81">
        <f>SUM(F6:F8)</f>
        <v>52352448</v>
      </c>
      <c r="G9" s="81">
        <v>53002615</v>
      </c>
      <c r="H9" s="81">
        <f>SUM(H6:H8)</f>
        <v>57178214</v>
      </c>
      <c r="I9" s="81">
        <f>SUM(I6:I8)</f>
        <v>57993588</v>
      </c>
      <c r="J9" s="81">
        <f>SUM(J6:J8)</f>
        <v>56879384</v>
      </c>
      <c r="K9" s="75"/>
      <c r="L9" s="81">
        <f>SUM(L6:L8)</f>
        <v>63348865</v>
      </c>
      <c r="M9" s="81">
        <f>SUM(M6:M8)</f>
        <v>62306183</v>
      </c>
      <c r="N9" s="92">
        <f>SUM(N6:N8)</f>
        <v>62079885</v>
      </c>
    </row>
    <row r="10" spans="1:14" x14ac:dyDescent="0.3">
      <c r="A10" s="5"/>
      <c r="B10" s="75"/>
      <c r="C10" s="75"/>
      <c r="D10" s="75"/>
      <c r="E10" s="75"/>
      <c r="F10" s="75"/>
      <c r="G10" s="75"/>
      <c r="H10" s="75"/>
      <c r="I10" s="80"/>
      <c r="J10" s="80"/>
      <c r="K10" s="75"/>
      <c r="L10" s="80"/>
      <c r="M10" s="75"/>
      <c r="N10" s="88"/>
    </row>
    <row r="11" spans="1:14" x14ac:dyDescent="0.3">
      <c r="A11" s="12" t="s">
        <v>163</v>
      </c>
      <c r="B11" s="89"/>
      <c r="C11" s="89"/>
      <c r="D11" s="75"/>
      <c r="E11" s="89"/>
      <c r="F11" s="75"/>
      <c r="G11" s="75"/>
      <c r="H11" s="84"/>
      <c r="I11" s="80"/>
      <c r="J11" s="80"/>
      <c r="K11" s="75"/>
      <c r="L11" s="80"/>
      <c r="M11" s="75"/>
      <c r="N11" s="88"/>
    </row>
    <row r="12" spans="1:14" x14ac:dyDescent="0.3">
      <c r="A12" s="5" t="s">
        <v>164</v>
      </c>
      <c r="B12" s="75">
        <v>6894705</v>
      </c>
      <c r="C12" s="75"/>
      <c r="D12" s="75">
        <v>7128275</v>
      </c>
      <c r="E12" s="75">
        <v>6708408</v>
      </c>
      <c r="F12" s="75">
        <v>7534107</v>
      </c>
      <c r="G12" s="75">
        <v>7261562</v>
      </c>
      <c r="H12" s="75">
        <v>7669646</v>
      </c>
      <c r="I12" s="80">
        <v>7488948</v>
      </c>
      <c r="J12" s="80">
        <v>7641297</v>
      </c>
      <c r="K12" s="75"/>
      <c r="L12" s="80">
        <v>7870536</v>
      </c>
      <c r="M12" s="75">
        <v>7860712</v>
      </c>
      <c r="N12" s="88">
        <v>7900016</v>
      </c>
    </row>
    <row r="13" spans="1:14" x14ac:dyDescent="0.3">
      <c r="A13" s="5" t="s">
        <v>165</v>
      </c>
      <c r="B13" s="75">
        <v>2646543</v>
      </c>
      <c r="C13" s="75"/>
      <c r="D13" s="75">
        <v>2545980</v>
      </c>
      <c r="E13" s="75">
        <v>2692425</v>
      </c>
      <c r="F13" s="75">
        <v>2507185</v>
      </c>
      <c r="G13" s="75">
        <v>2563657</v>
      </c>
      <c r="H13" s="75">
        <v>2475479</v>
      </c>
      <c r="I13" s="80">
        <v>2646677</v>
      </c>
      <c r="J13" s="80">
        <v>2414101</v>
      </c>
      <c r="K13" s="75"/>
      <c r="L13" s="80">
        <v>1938242</v>
      </c>
      <c r="M13" s="75">
        <v>2200694</v>
      </c>
      <c r="N13" s="88">
        <v>2090659</v>
      </c>
    </row>
    <row r="14" spans="1:14" x14ac:dyDescent="0.3">
      <c r="A14" s="5" t="s">
        <v>166</v>
      </c>
      <c r="B14" s="75">
        <v>1024889</v>
      </c>
      <c r="C14" s="75"/>
      <c r="D14" s="75">
        <v>1193436</v>
      </c>
      <c r="E14" s="75">
        <v>978310</v>
      </c>
      <c r="F14" s="75">
        <v>1438828</v>
      </c>
      <c r="G14" s="75">
        <v>1186451</v>
      </c>
      <c r="H14" s="75">
        <v>1195357</v>
      </c>
      <c r="I14" s="80">
        <v>1422943</v>
      </c>
      <c r="J14" s="80">
        <v>1213069</v>
      </c>
      <c r="K14" s="75"/>
      <c r="L14" s="80">
        <v>1273722</v>
      </c>
      <c r="M14" s="75">
        <v>1084656</v>
      </c>
      <c r="N14" s="88">
        <v>1090079</v>
      </c>
    </row>
    <row r="15" spans="1:14" x14ac:dyDescent="0.3">
      <c r="A15" s="5" t="s">
        <v>167</v>
      </c>
      <c r="B15" s="75">
        <v>1443734</v>
      </c>
      <c r="C15" s="75"/>
      <c r="D15" s="75">
        <v>1253856</v>
      </c>
      <c r="E15" s="75">
        <v>1483956</v>
      </c>
      <c r="F15" s="75">
        <v>1138208</v>
      </c>
      <c r="G15" s="75">
        <v>1283869</v>
      </c>
      <c r="H15" s="75">
        <v>1100732</v>
      </c>
      <c r="I15" s="80">
        <v>1081169</v>
      </c>
      <c r="J15" s="80">
        <v>1122719</v>
      </c>
      <c r="K15" s="75"/>
      <c r="L15" s="80">
        <v>611492</v>
      </c>
      <c r="M15" s="75">
        <v>865193</v>
      </c>
      <c r="N15" s="88">
        <v>856541</v>
      </c>
    </row>
    <row r="16" spans="1:14" x14ac:dyDescent="0.3">
      <c r="A16" s="5" t="s">
        <v>168</v>
      </c>
      <c r="B16" s="75">
        <v>3122492</v>
      </c>
      <c r="C16" s="75"/>
      <c r="D16" s="75">
        <v>3369885</v>
      </c>
      <c r="E16" s="75">
        <v>3516089</v>
      </c>
      <c r="F16" s="75">
        <v>3868070</v>
      </c>
      <c r="G16" s="75">
        <v>3778897</v>
      </c>
      <c r="H16" s="75">
        <v>3962560</v>
      </c>
      <c r="I16" s="80">
        <v>4033777</v>
      </c>
      <c r="J16" s="80">
        <v>3794451</v>
      </c>
      <c r="K16" s="75"/>
      <c r="L16" s="80">
        <v>4297580</v>
      </c>
      <c r="M16" s="75">
        <v>4159216</v>
      </c>
      <c r="N16" s="88">
        <v>4288185</v>
      </c>
    </row>
    <row r="17" spans="1:14" ht="16.2" x14ac:dyDescent="0.45">
      <c r="A17" s="5" t="s">
        <v>169</v>
      </c>
      <c r="B17" s="79">
        <v>637337</v>
      </c>
      <c r="C17" s="75"/>
      <c r="D17" s="79">
        <v>704588</v>
      </c>
      <c r="E17" s="79">
        <v>698104</v>
      </c>
      <c r="F17" s="79">
        <v>701433</v>
      </c>
      <c r="G17" s="79">
        <v>701975</v>
      </c>
      <c r="H17" s="79">
        <v>706820</v>
      </c>
      <c r="I17" s="79">
        <v>709528</v>
      </c>
      <c r="J17" s="79">
        <v>707084</v>
      </c>
      <c r="K17" s="75"/>
      <c r="L17" s="79">
        <v>727330</v>
      </c>
      <c r="M17" s="79">
        <v>721691</v>
      </c>
      <c r="N17" s="129">
        <v>732768</v>
      </c>
    </row>
    <row r="18" spans="1:14" x14ac:dyDescent="0.3">
      <c r="A18" s="1" t="s">
        <v>217</v>
      </c>
      <c r="B18" s="81">
        <f>SUM(B12:B17)</f>
        <v>15769700</v>
      </c>
      <c r="C18" s="81"/>
      <c r="D18" s="81">
        <f t="shared" ref="D18:J18" si="0">SUM(D12:D17)</f>
        <v>16196020</v>
      </c>
      <c r="E18" s="81">
        <f t="shared" si="0"/>
        <v>16077292</v>
      </c>
      <c r="F18" s="81">
        <f t="shared" si="0"/>
        <v>17187831</v>
      </c>
      <c r="G18" s="81">
        <f t="shared" si="0"/>
        <v>16776411</v>
      </c>
      <c r="H18" s="81">
        <f t="shared" si="0"/>
        <v>17110594</v>
      </c>
      <c r="I18" s="81">
        <f t="shared" si="0"/>
        <v>17383042</v>
      </c>
      <c r="J18" s="81">
        <f t="shared" si="0"/>
        <v>16892721</v>
      </c>
      <c r="K18" s="75"/>
      <c r="L18" s="81">
        <f>SUM(L12:L17)</f>
        <v>16718902</v>
      </c>
      <c r="M18" s="81">
        <f>SUM(M12:M17)</f>
        <v>16892162</v>
      </c>
      <c r="N18" s="92">
        <f>SUM(N12:N17)</f>
        <v>16958248</v>
      </c>
    </row>
    <row r="19" spans="1:14" x14ac:dyDescent="0.3">
      <c r="A19" s="5"/>
      <c r="B19" s="75"/>
      <c r="C19" s="75"/>
      <c r="D19" s="75"/>
      <c r="E19" s="75"/>
      <c r="F19" s="75"/>
      <c r="G19" s="75"/>
      <c r="H19" s="88"/>
      <c r="I19" s="80"/>
      <c r="J19" s="80"/>
      <c r="K19" s="88"/>
      <c r="L19" s="80"/>
      <c r="M19" s="88"/>
      <c r="N19" s="88"/>
    </row>
    <row r="20" spans="1:14" x14ac:dyDescent="0.3">
      <c r="A20" s="12" t="s">
        <v>170</v>
      </c>
      <c r="B20" s="89"/>
      <c r="C20" s="89"/>
      <c r="D20" s="75"/>
      <c r="E20" s="89"/>
      <c r="F20" s="75"/>
      <c r="G20" s="75"/>
      <c r="H20" s="88"/>
      <c r="I20" s="80"/>
      <c r="J20" s="80"/>
      <c r="K20" s="88"/>
      <c r="L20" s="80"/>
      <c r="M20" s="88"/>
      <c r="N20" s="88"/>
    </row>
    <row r="21" spans="1:14" x14ac:dyDescent="0.3">
      <c r="A21" s="5" t="s">
        <v>171</v>
      </c>
      <c r="B21" s="75">
        <v>33100616</v>
      </c>
      <c r="C21" s="75"/>
      <c r="D21" s="75">
        <v>35930825</v>
      </c>
      <c r="E21" s="75">
        <v>32928179</v>
      </c>
      <c r="F21" s="75">
        <v>36549389</v>
      </c>
      <c r="G21" s="75">
        <v>35130408</v>
      </c>
      <c r="H21" s="75">
        <v>41425845</v>
      </c>
      <c r="I21" s="80">
        <v>37250506</v>
      </c>
      <c r="J21" s="80">
        <v>38994947</v>
      </c>
      <c r="K21" s="75"/>
      <c r="L21" s="80">
        <v>38135733</v>
      </c>
      <c r="M21" s="88">
        <v>36364082</v>
      </c>
      <c r="N21" s="88">
        <v>30114146</v>
      </c>
    </row>
    <row r="22" spans="1:14" x14ac:dyDescent="0.3">
      <c r="A22" s="5" t="s">
        <v>172</v>
      </c>
      <c r="B22" s="75">
        <v>499702</v>
      </c>
      <c r="C22" s="75"/>
      <c r="D22" s="75">
        <v>544235</v>
      </c>
      <c r="E22" s="75">
        <v>497295</v>
      </c>
      <c r="F22" s="75">
        <v>577530</v>
      </c>
      <c r="G22" s="75">
        <v>539405</v>
      </c>
      <c r="H22" s="75">
        <v>607182</v>
      </c>
      <c r="I22" s="80">
        <v>564509</v>
      </c>
      <c r="J22" s="80">
        <v>610898</v>
      </c>
      <c r="K22" s="75"/>
      <c r="L22" s="80">
        <v>613952</v>
      </c>
      <c r="M22" s="88">
        <v>530217</v>
      </c>
      <c r="N22" s="88">
        <v>532868</v>
      </c>
    </row>
    <row r="23" spans="1:14" ht="16.2" x14ac:dyDescent="0.45">
      <c r="A23" s="5" t="s">
        <v>173</v>
      </c>
      <c r="B23" s="79">
        <v>43216</v>
      </c>
      <c r="C23" s="75"/>
      <c r="D23" s="79">
        <v>43096</v>
      </c>
      <c r="E23" s="79">
        <v>35423</v>
      </c>
      <c r="F23" s="79">
        <v>38786</v>
      </c>
      <c r="G23" s="79">
        <v>50199</v>
      </c>
      <c r="H23" s="79">
        <v>43533</v>
      </c>
      <c r="I23" s="79">
        <v>50450</v>
      </c>
      <c r="J23" s="79">
        <v>33189</v>
      </c>
      <c r="K23" s="75"/>
      <c r="L23" s="79">
        <v>33355</v>
      </c>
      <c r="M23" s="129">
        <v>25113</v>
      </c>
      <c r="N23" s="129">
        <v>25239</v>
      </c>
    </row>
    <row r="24" spans="1:14" x14ac:dyDescent="0.3">
      <c r="A24" s="1" t="s">
        <v>217</v>
      </c>
      <c r="B24" s="81">
        <f>SUM(B21:B23)</f>
        <v>33643534</v>
      </c>
      <c r="C24" s="81"/>
      <c r="D24" s="81">
        <f>SUM(D21:D23)</f>
        <v>36518156</v>
      </c>
      <c r="E24" s="81">
        <f>SUM(E21:E23)</f>
        <v>33460897</v>
      </c>
      <c r="F24" s="81">
        <f>SUM(F21:F23)</f>
        <v>37165705</v>
      </c>
      <c r="G24" s="81">
        <v>37225456</v>
      </c>
      <c r="H24" s="81">
        <f>SUM(H21:H23)</f>
        <v>42076560</v>
      </c>
      <c r="I24" s="81">
        <f>SUM(I21:I23)</f>
        <v>37865465</v>
      </c>
      <c r="J24" s="81">
        <f>SUM(J21:J23)</f>
        <v>39639034</v>
      </c>
      <c r="K24" s="75"/>
      <c r="L24" s="81">
        <f>SUM(L21:L23)</f>
        <v>38783040</v>
      </c>
      <c r="M24" s="92">
        <f>SUM(M21:M23)</f>
        <v>36919412</v>
      </c>
      <c r="N24" s="92">
        <f>SUM(N21:N23)</f>
        <v>30672253</v>
      </c>
    </row>
    <row r="25" spans="1:14" x14ac:dyDescent="0.3">
      <c r="A25" s="5"/>
      <c r="B25" s="75"/>
      <c r="C25" s="75"/>
      <c r="D25" s="75"/>
      <c r="E25" s="75"/>
      <c r="F25" s="75"/>
      <c r="G25" s="75"/>
      <c r="H25" s="75"/>
      <c r="I25" s="80"/>
      <c r="J25" s="80"/>
      <c r="K25" s="75"/>
      <c r="L25" s="80"/>
      <c r="M25" s="88"/>
      <c r="N25" s="88"/>
    </row>
    <row r="26" spans="1:14" x14ac:dyDescent="0.3">
      <c r="A26" s="12" t="s">
        <v>174</v>
      </c>
      <c r="B26" s="89"/>
      <c r="C26" s="89"/>
      <c r="D26" s="75"/>
      <c r="E26" s="89"/>
      <c r="F26" s="75"/>
      <c r="G26" s="75"/>
      <c r="H26" s="75"/>
      <c r="I26" s="80"/>
      <c r="J26" s="80"/>
      <c r="K26" s="75"/>
      <c r="L26" s="80"/>
      <c r="M26" s="88"/>
      <c r="N26" s="88"/>
    </row>
    <row r="27" spans="1:14" x14ac:dyDescent="0.3">
      <c r="A27" s="5" t="s">
        <v>175</v>
      </c>
      <c r="B27" s="75">
        <v>3052704</v>
      </c>
      <c r="C27" s="75"/>
      <c r="D27" s="75">
        <v>2769415</v>
      </c>
      <c r="E27" s="75">
        <v>1150000</v>
      </c>
      <c r="F27" s="75">
        <v>1275570</v>
      </c>
      <c r="G27" s="75">
        <v>1250000</v>
      </c>
      <c r="H27" s="75">
        <v>1702276</v>
      </c>
      <c r="I27" s="76">
        <v>1275998</v>
      </c>
      <c r="J27" s="80">
        <v>1541568</v>
      </c>
      <c r="K27" s="75"/>
      <c r="L27" s="80">
        <v>1512399</v>
      </c>
      <c r="M27" s="88">
        <v>863352</v>
      </c>
      <c r="N27" s="88">
        <v>880619</v>
      </c>
    </row>
    <row r="28" spans="1:14" x14ac:dyDescent="0.3">
      <c r="A28" s="5" t="s">
        <v>176</v>
      </c>
      <c r="B28" s="75">
        <v>244645</v>
      </c>
      <c r="C28" s="75"/>
      <c r="D28" s="75">
        <v>238050</v>
      </c>
      <c r="E28" s="75">
        <v>237228</v>
      </c>
      <c r="F28" s="75">
        <v>263200</v>
      </c>
      <c r="G28" s="75">
        <v>243043</v>
      </c>
      <c r="H28" s="75">
        <v>278100</v>
      </c>
      <c r="I28" s="80">
        <v>266215</v>
      </c>
      <c r="J28" s="80">
        <v>280150</v>
      </c>
      <c r="K28" s="75"/>
      <c r="L28" s="80">
        <v>285753</v>
      </c>
      <c r="M28" s="88">
        <v>218855</v>
      </c>
      <c r="N28" s="88">
        <v>165000</v>
      </c>
    </row>
    <row r="29" spans="1:14" x14ac:dyDescent="0.3">
      <c r="A29" s="5" t="s">
        <v>177</v>
      </c>
      <c r="B29" s="75">
        <v>47326</v>
      </c>
      <c r="C29" s="75"/>
      <c r="D29" s="75">
        <v>44850</v>
      </c>
      <c r="E29" s="75">
        <v>46182</v>
      </c>
      <c r="F29" s="75">
        <v>40542</v>
      </c>
      <c r="G29" s="75">
        <v>41993</v>
      </c>
      <c r="H29" s="75">
        <v>42181</v>
      </c>
      <c r="I29" s="80">
        <v>42614</v>
      </c>
      <c r="J29" s="80">
        <v>43621</v>
      </c>
      <c r="K29" s="75"/>
      <c r="L29" s="80">
        <v>44057</v>
      </c>
      <c r="M29" s="88">
        <v>36279</v>
      </c>
      <c r="N29" s="88">
        <v>36642</v>
      </c>
    </row>
    <row r="30" spans="1:14" x14ac:dyDescent="0.3">
      <c r="A30" s="5" t="s">
        <v>178</v>
      </c>
      <c r="B30" s="75">
        <v>244888</v>
      </c>
      <c r="C30" s="75"/>
      <c r="D30" s="75">
        <v>237458</v>
      </c>
      <c r="E30" s="75">
        <v>243599</v>
      </c>
      <c r="F30" s="75">
        <v>218342</v>
      </c>
      <c r="G30" s="75">
        <v>256929</v>
      </c>
      <c r="H30" s="84">
        <v>230208</v>
      </c>
      <c r="I30" s="80">
        <v>222651</v>
      </c>
      <c r="J30" s="80">
        <v>230203</v>
      </c>
      <c r="K30" s="84"/>
      <c r="L30" s="80">
        <v>233656</v>
      </c>
      <c r="M30" s="88">
        <v>163201</v>
      </c>
      <c r="N30" s="88">
        <v>155041</v>
      </c>
    </row>
    <row r="31" spans="1:14" x14ac:dyDescent="0.3">
      <c r="A31" s="5" t="s">
        <v>179</v>
      </c>
      <c r="B31" s="75">
        <v>161646</v>
      </c>
      <c r="C31" s="75"/>
      <c r="D31" s="75">
        <v>170677</v>
      </c>
      <c r="E31" s="75">
        <v>163262</v>
      </c>
      <c r="F31" s="75">
        <v>188617</v>
      </c>
      <c r="G31" s="75">
        <v>172384</v>
      </c>
      <c r="H31" s="75">
        <v>210392</v>
      </c>
      <c r="I31" s="80">
        <v>186407</v>
      </c>
      <c r="J31" s="80">
        <v>210393</v>
      </c>
      <c r="K31" s="75"/>
      <c r="L31" s="80">
        <v>212497</v>
      </c>
      <c r="M31" s="88">
        <v>220909</v>
      </c>
      <c r="N31" s="88">
        <v>223118</v>
      </c>
    </row>
    <row r="32" spans="1:14" ht="16.2" customHeight="1" x14ac:dyDescent="0.3">
      <c r="A32" s="22" t="s">
        <v>180</v>
      </c>
      <c r="B32" s="72">
        <v>236700</v>
      </c>
      <c r="C32" s="72"/>
      <c r="D32" s="75">
        <v>244650</v>
      </c>
      <c r="E32" s="72">
        <v>237787</v>
      </c>
      <c r="F32" s="72">
        <v>243413</v>
      </c>
      <c r="G32" s="75">
        <v>245903</v>
      </c>
      <c r="H32" s="127">
        <v>247875</v>
      </c>
      <c r="I32" s="80">
        <v>250384</v>
      </c>
      <c r="J32" s="76">
        <v>248100</v>
      </c>
      <c r="K32" s="90"/>
      <c r="L32" s="76">
        <v>249341</v>
      </c>
      <c r="M32" s="127">
        <v>231292</v>
      </c>
      <c r="N32" s="127">
        <v>232448</v>
      </c>
    </row>
    <row r="33" spans="1:14" x14ac:dyDescent="0.3">
      <c r="A33" s="22" t="s">
        <v>181</v>
      </c>
      <c r="B33" s="72">
        <v>278797</v>
      </c>
      <c r="C33" s="72"/>
      <c r="D33" s="75">
        <v>220350</v>
      </c>
      <c r="E33" s="72">
        <v>314124</v>
      </c>
      <c r="F33" s="72">
        <v>470253</v>
      </c>
      <c r="G33" s="75">
        <v>194442</v>
      </c>
      <c r="H33" s="88">
        <v>270176</v>
      </c>
      <c r="I33" s="80">
        <v>219163</v>
      </c>
      <c r="J33" s="80">
        <v>161083</v>
      </c>
      <c r="K33" s="88"/>
      <c r="L33" s="80">
        <v>169137</v>
      </c>
      <c r="M33" s="88">
        <v>158314</v>
      </c>
      <c r="N33" s="88">
        <v>166230</v>
      </c>
    </row>
    <row r="34" spans="1:14" x14ac:dyDescent="0.3">
      <c r="A34" s="22" t="s">
        <v>182</v>
      </c>
      <c r="B34" s="72">
        <v>139045</v>
      </c>
      <c r="C34" s="72"/>
      <c r="D34" s="75">
        <v>136230</v>
      </c>
      <c r="E34" s="72">
        <v>319700</v>
      </c>
      <c r="F34" s="72">
        <v>52201</v>
      </c>
      <c r="G34" s="75">
        <v>162656</v>
      </c>
      <c r="H34" s="88">
        <v>37252</v>
      </c>
      <c r="I34" s="80">
        <v>49995</v>
      </c>
      <c r="J34" s="80">
        <v>58904</v>
      </c>
      <c r="K34" s="75"/>
      <c r="L34" s="80">
        <v>59493</v>
      </c>
      <c r="M34" s="88">
        <v>44075</v>
      </c>
      <c r="N34" s="88">
        <v>44516</v>
      </c>
    </row>
    <row r="35" spans="1:14" ht="16.2" x14ac:dyDescent="0.45">
      <c r="A35" s="22" t="s">
        <v>183</v>
      </c>
      <c r="B35" s="73">
        <v>231000</v>
      </c>
      <c r="C35" s="72"/>
      <c r="D35" s="79">
        <v>190900</v>
      </c>
      <c r="E35" s="73">
        <v>228347</v>
      </c>
      <c r="F35" s="73">
        <v>137700</v>
      </c>
      <c r="G35" s="79">
        <v>130000</v>
      </c>
      <c r="H35" s="79">
        <v>144400</v>
      </c>
      <c r="I35" s="79">
        <v>142166</v>
      </c>
      <c r="J35" s="79">
        <v>139400</v>
      </c>
      <c r="K35" s="75"/>
      <c r="L35" s="79">
        <v>142188</v>
      </c>
      <c r="M35" s="129">
        <v>149500</v>
      </c>
      <c r="N35" s="129">
        <v>152490</v>
      </c>
    </row>
    <row r="36" spans="1:14" x14ac:dyDescent="0.3">
      <c r="A36" s="26" t="s">
        <v>217</v>
      </c>
      <c r="B36" s="74">
        <f>SUM(B27:B35)</f>
        <v>4636751</v>
      </c>
      <c r="C36" s="74"/>
      <c r="D36" s="81">
        <f t="shared" ref="D36:J36" si="1">SUM(D27:D35)</f>
        <v>4252580</v>
      </c>
      <c r="E36" s="74">
        <f t="shared" si="1"/>
        <v>2940229</v>
      </c>
      <c r="F36" s="74">
        <f t="shared" si="1"/>
        <v>2889838</v>
      </c>
      <c r="G36" s="81">
        <f t="shared" si="1"/>
        <v>2697350</v>
      </c>
      <c r="H36" s="81">
        <f t="shared" si="1"/>
        <v>3162860</v>
      </c>
      <c r="I36" s="81">
        <f t="shared" si="1"/>
        <v>2655593</v>
      </c>
      <c r="J36" s="81">
        <f t="shared" si="1"/>
        <v>2913422</v>
      </c>
      <c r="K36" s="75"/>
      <c r="L36" s="81">
        <f>SUM(L27:L35)</f>
        <v>2908521</v>
      </c>
      <c r="M36" s="92">
        <f>SUM(M27:M35)</f>
        <v>2085777</v>
      </c>
      <c r="N36" s="92">
        <f>SUM(N27:N35)</f>
        <v>2056104</v>
      </c>
    </row>
    <row r="37" spans="1:14" x14ac:dyDescent="0.3">
      <c r="A37" s="5"/>
      <c r="B37" s="75"/>
      <c r="C37" s="75"/>
      <c r="D37" s="75"/>
      <c r="E37" s="75"/>
      <c r="F37" s="72"/>
      <c r="G37" s="75"/>
      <c r="H37" s="75"/>
      <c r="I37" s="80"/>
      <c r="J37" s="80"/>
      <c r="K37" s="75"/>
      <c r="L37" s="80"/>
      <c r="M37" s="88"/>
      <c r="N37" s="88"/>
    </row>
    <row r="38" spans="1:14" x14ac:dyDescent="0.3">
      <c r="A38" s="12" t="s">
        <v>184</v>
      </c>
      <c r="B38" s="89"/>
      <c r="C38" s="89"/>
      <c r="D38" s="75"/>
      <c r="E38" s="89"/>
      <c r="F38" s="72"/>
      <c r="G38" s="75"/>
      <c r="H38" s="75"/>
      <c r="I38" s="80"/>
      <c r="J38" s="80"/>
      <c r="K38" s="75"/>
      <c r="L38" s="80"/>
      <c r="M38" s="88"/>
      <c r="N38" s="88"/>
    </row>
    <row r="39" spans="1:14" x14ac:dyDescent="0.3">
      <c r="A39" s="5" t="s">
        <v>185</v>
      </c>
      <c r="B39" s="75">
        <v>3238413</v>
      </c>
      <c r="C39" s="75"/>
      <c r="D39" s="75">
        <v>3027632</v>
      </c>
      <c r="E39" s="75">
        <v>3373342</v>
      </c>
      <c r="F39" s="72">
        <v>3079260</v>
      </c>
      <c r="G39" s="75">
        <v>2950000</v>
      </c>
      <c r="H39" s="84">
        <v>3322014</v>
      </c>
      <c r="I39" s="80">
        <v>2974455</v>
      </c>
      <c r="J39" s="80">
        <v>3483122</v>
      </c>
      <c r="K39" s="75"/>
      <c r="L39" s="80">
        <v>3202784</v>
      </c>
      <c r="M39" s="88">
        <v>2082689</v>
      </c>
      <c r="N39" s="88">
        <v>1803516</v>
      </c>
    </row>
    <row r="40" spans="1:14" ht="16.2" x14ac:dyDescent="0.45">
      <c r="A40" s="5" t="s">
        <v>186</v>
      </c>
      <c r="B40" s="79">
        <v>137702</v>
      </c>
      <c r="C40" s="75"/>
      <c r="D40" s="79">
        <v>116350</v>
      </c>
      <c r="E40" s="79">
        <v>145486</v>
      </c>
      <c r="F40" s="73">
        <v>112299</v>
      </c>
      <c r="G40" s="79">
        <v>119967</v>
      </c>
      <c r="H40" s="79">
        <v>78909</v>
      </c>
      <c r="I40" s="79">
        <v>116000</v>
      </c>
      <c r="J40" s="79">
        <v>98104</v>
      </c>
      <c r="K40" s="75"/>
      <c r="L40" s="79">
        <v>107914</v>
      </c>
      <c r="M40" s="129">
        <v>25282</v>
      </c>
      <c r="N40" s="129">
        <v>27810</v>
      </c>
    </row>
    <row r="41" spans="1:14" x14ac:dyDescent="0.3">
      <c r="A41" s="1" t="s">
        <v>217</v>
      </c>
      <c r="B41" s="81">
        <f>SUM(B39:B40)</f>
        <v>3376115</v>
      </c>
      <c r="C41" s="81"/>
      <c r="D41" s="81">
        <f t="shared" ref="D41:J41" si="2">SUM(D39:D40)</f>
        <v>3143982</v>
      </c>
      <c r="E41" s="81">
        <f t="shared" si="2"/>
        <v>3518828</v>
      </c>
      <c r="F41" s="74">
        <f t="shared" si="2"/>
        <v>3191559</v>
      </c>
      <c r="G41" s="81">
        <f t="shared" si="2"/>
        <v>3069967</v>
      </c>
      <c r="H41" s="81">
        <f t="shared" si="2"/>
        <v>3400923</v>
      </c>
      <c r="I41" s="81">
        <f t="shared" si="2"/>
        <v>3090455</v>
      </c>
      <c r="J41" s="81">
        <f t="shared" si="2"/>
        <v>3581226</v>
      </c>
      <c r="K41" s="75"/>
      <c r="L41" s="81">
        <f>SUM(L39:L40)</f>
        <v>3310698</v>
      </c>
      <c r="M41" s="92">
        <f>SUM(M39:M40)</f>
        <v>2107971</v>
      </c>
      <c r="N41" s="92">
        <f>SUM(N39:N40)</f>
        <v>1831326</v>
      </c>
    </row>
    <row r="42" spans="1:14" x14ac:dyDescent="0.3">
      <c r="A42" s="5"/>
      <c r="B42" s="75"/>
      <c r="C42" s="75"/>
      <c r="D42" s="75"/>
      <c r="E42" s="75"/>
      <c r="F42" s="72"/>
      <c r="G42" s="75"/>
      <c r="H42" s="75"/>
      <c r="I42" s="80"/>
      <c r="J42" s="80"/>
      <c r="K42" s="75"/>
      <c r="L42" s="80"/>
      <c r="M42" s="88"/>
      <c r="N42" s="88"/>
    </row>
    <row r="43" spans="1:14" x14ac:dyDescent="0.3">
      <c r="A43" s="12" t="s">
        <v>187</v>
      </c>
      <c r="B43" s="89"/>
      <c r="C43" s="89"/>
      <c r="D43" s="75"/>
      <c r="E43" s="89"/>
      <c r="F43" s="72"/>
      <c r="G43" s="75"/>
      <c r="H43" s="75"/>
      <c r="I43" s="80"/>
      <c r="J43" s="80"/>
      <c r="K43" s="75"/>
      <c r="L43" s="80"/>
      <c r="M43" s="88"/>
      <c r="N43" s="88"/>
    </row>
    <row r="44" spans="1:14" x14ac:dyDescent="0.3">
      <c r="A44" s="5" t="s">
        <v>106</v>
      </c>
      <c r="B44" s="75">
        <v>220680</v>
      </c>
      <c r="C44" s="75"/>
      <c r="D44" s="75">
        <v>247333</v>
      </c>
      <c r="E44" s="75">
        <v>125000</v>
      </c>
      <c r="F44" s="75">
        <v>531384</v>
      </c>
      <c r="G44" s="75">
        <v>260150</v>
      </c>
      <c r="H44" s="75">
        <v>814525</v>
      </c>
      <c r="I44" s="80">
        <v>486837</v>
      </c>
      <c r="J44" s="80">
        <v>798554</v>
      </c>
      <c r="K44" s="75"/>
      <c r="L44" s="80">
        <v>814525</v>
      </c>
      <c r="M44" s="88">
        <v>686539</v>
      </c>
      <c r="N44" s="88">
        <v>689972</v>
      </c>
    </row>
    <row r="45" spans="1:14" ht="16.2" x14ac:dyDescent="0.45">
      <c r="A45" s="5" t="s">
        <v>188</v>
      </c>
      <c r="B45" s="79">
        <v>314669</v>
      </c>
      <c r="C45" s="75"/>
      <c r="D45" s="79">
        <v>267742</v>
      </c>
      <c r="E45" s="79">
        <v>310116</v>
      </c>
      <c r="F45" s="79">
        <v>248710</v>
      </c>
      <c r="G45" s="79">
        <v>284683</v>
      </c>
      <c r="H45" s="79">
        <v>293500</v>
      </c>
      <c r="I45" s="79">
        <v>290000</v>
      </c>
      <c r="J45" s="79">
        <v>293000</v>
      </c>
      <c r="K45" s="75"/>
      <c r="L45" s="79">
        <v>293500</v>
      </c>
      <c r="M45" s="129">
        <v>164331</v>
      </c>
      <c r="N45" s="129">
        <v>139000</v>
      </c>
    </row>
    <row r="46" spans="1:14" x14ac:dyDescent="0.3">
      <c r="A46" s="1" t="s">
        <v>217</v>
      </c>
      <c r="B46" s="81">
        <f>SUM(B44:B45)</f>
        <v>535349</v>
      </c>
      <c r="C46" s="81"/>
      <c r="D46" s="81">
        <f t="shared" ref="D46:J46" si="3">SUM(D44:D45)</f>
        <v>515075</v>
      </c>
      <c r="E46" s="81">
        <f t="shared" si="3"/>
        <v>435116</v>
      </c>
      <c r="F46" s="81">
        <f t="shared" si="3"/>
        <v>780094</v>
      </c>
      <c r="G46" s="81">
        <f t="shared" si="3"/>
        <v>544833</v>
      </c>
      <c r="H46" s="81">
        <f t="shared" si="3"/>
        <v>1108025</v>
      </c>
      <c r="I46" s="81">
        <f t="shared" si="3"/>
        <v>776837</v>
      </c>
      <c r="J46" s="81">
        <f t="shared" si="3"/>
        <v>1091554</v>
      </c>
      <c r="K46" s="75"/>
      <c r="L46" s="81">
        <f>SUM(L44:L45)</f>
        <v>1108025</v>
      </c>
      <c r="M46" s="92">
        <f>SUM(M44:M45)</f>
        <v>850870</v>
      </c>
      <c r="N46" s="92">
        <f>SUM(N44:N45)</f>
        <v>828972</v>
      </c>
    </row>
    <row r="47" spans="1:14" x14ac:dyDescent="0.3">
      <c r="A47" s="5"/>
      <c r="B47" s="75"/>
      <c r="C47" s="75"/>
      <c r="D47" s="75"/>
      <c r="E47" s="75"/>
      <c r="F47" s="75"/>
      <c r="G47" s="75"/>
      <c r="H47" s="75"/>
      <c r="I47" s="80"/>
      <c r="J47" s="80"/>
      <c r="K47" s="75"/>
      <c r="L47" s="80"/>
      <c r="M47" s="88"/>
      <c r="N47" s="88"/>
    </row>
    <row r="48" spans="1:14" x14ac:dyDescent="0.3">
      <c r="A48" s="12" t="s">
        <v>189</v>
      </c>
      <c r="B48" s="89"/>
      <c r="C48" s="89"/>
      <c r="D48" s="75"/>
      <c r="E48" s="89"/>
      <c r="F48" s="75"/>
      <c r="G48" s="75"/>
      <c r="H48" s="88"/>
      <c r="I48" s="80"/>
      <c r="J48" s="80"/>
      <c r="K48" s="88"/>
      <c r="L48" s="80"/>
      <c r="M48" s="88"/>
      <c r="N48" s="88"/>
    </row>
    <row r="49" spans="1:14" x14ac:dyDescent="0.3">
      <c r="A49" s="5" t="s">
        <v>190</v>
      </c>
      <c r="B49" s="75">
        <v>77254</v>
      </c>
      <c r="C49" s="75"/>
      <c r="D49" s="75">
        <v>64094</v>
      </c>
      <c r="E49" s="75">
        <v>98000</v>
      </c>
      <c r="F49" s="80">
        <v>67564</v>
      </c>
      <c r="G49" s="75">
        <v>70000</v>
      </c>
      <c r="H49" s="75">
        <v>56405</v>
      </c>
      <c r="I49" s="80">
        <v>64000</v>
      </c>
      <c r="J49" s="75">
        <v>67000</v>
      </c>
      <c r="K49" s="75"/>
      <c r="L49" s="80">
        <v>67000</v>
      </c>
      <c r="M49" s="88">
        <v>0</v>
      </c>
      <c r="N49" s="88">
        <v>55000</v>
      </c>
    </row>
    <row r="50" spans="1:14" x14ac:dyDescent="0.3">
      <c r="A50" s="5" t="s">
        <v>191</v>
      </c>
      <c r="B50" s="75">
        <v>229980</v>
      </c>
      <c r="C50" s="75"/>
      <c r="D50" s="75">
        <v>221101</v>
      </c>
      <c r="E50" s="75">
        <v>247000</v>
      </c>
      <c r="F50" s="80">
        <v>210099</v>
      </c>
      <c r="G50" s="75">
        <v>220000</v>
      </c>
      <c r="H50" s="75">
        <v>202335</v>
      </c>
      <c r="I50" s="80">
        <v>220000</v>
      </c>
      <c r="J50" s="75">
        <v>209000</v>
      </c>
      <c r="K50" s="75"/>
      <c r="L50" s="80">
        <v>209000</v>
      </c>
      <c r="M50" s="88">
        <v>17000</v>
      </c>
      <c r="N50" s="88">
        <v>198000</v>
      </c>
    </row>
    <row r="51" spans="1:14" x14ac:dyDescent="0.3">
      <c r="A51" s="5" t="s">
        <v>192</v>
      </c>
      <c r="B51" s="75">
        <v>138322</v>
      </c>
      <c r="C51" s="75"/>
      <c r="D51" s="75">
        <v>125139</v>
      </c>
      <c r="E51" s="75">
        <v>136275</v>
      </c>
      <c r="F51" s="80">
        <v>123888</v>
      </c>
      <c r="G51" s="75">
        <v>132000</v>
      </c>
      <c r="H51" s="75">
        <v>139407</v>
      </c>
      <c r="I51" s="80">
        <v>134000</v>
      </c>
      <c r="J51" s="75">
        <v>130500</v>
      </c>
      <c r="K51" s="75"/>
      <c r="L51" s="80">
        <v>130500</v>
      </c>
      <c r="M51" s="88">
        <v>38500</v>
      </c>
      <c r="N51" s="88">
        <v>138300</v>
      </c>
    </row>
    <row r="52" spans="1:14" x14ac:dyDescent="0.3">
      <c r="A52" s="5" t="s">
        <v>193</v>
      </c>
      <c r="B52" s="75">
        <v>144553</v>
      </c>
      <c r="C52" s="75"/>
      <c r="D52" s="75">
        <v>173118</v>
      </c>
      <c r="E52" s="75">
        <v>137000</v>
      </c>
      <c r="F52" s="80">
        <v>166806</v>
      </c>
      <c r="G52" s="75">
        <v>159474</v>
      </c>
      <c r="H52" s="84">
        <v>174658</v>
      </c>
      <c r="I52" s="80">
        <v>173500</v>
      </c>
      <c r="J52" s="75">
        <v>162100</v>
      </c>
      <c r="K52" s="75"/>
      <c r="L52" s="80">
        <v>162500</v>
      </c>
      <c r="M52" s="88">
        <v>99300</v>
      </c>
      <c r="N52" s="88">
        <v>138100</v>
      </c>
    </row>
    <row r="53" spans="1:14" x14ac:dyDescent="0.3">
      <c r="A53" s="5" t="s">
        <v>194</v>
      </c>
      <c r="B53" s="75">
        <v>771876</v>
      </c>
      <c r="C53" s="75"/>
      <c r="D53" s="75">
        <v>778829</v>
      </c>
      <c r="E53" s="75">
        <v>848000</v>
      </c>
      <c r="F53" s="80">
        <v>814022</v>
      </c>
      <c r="G53" s="75">
        <v>837000</v>
      </c>
      <c r="H53" s="75">
        <v>833019</v>
      </c>
      <c r="I53" s="80">
        <v>850000</v>
      </c>
      <c r="J53" s="75">
        <v>833000</v>
      </c>
      <c r="K53" s="75"/>
      <c r="L53" s="80">
        <v>849000</v>
      </c>
      <c r="M53" s="88">
        <v>505525</v>
      </c>
      <c r="N53" s="88">
        <v>713000</v>
      </c>
    </row>
    <row r="54" spans="1:14" ht="17.399999999999999" customHeight="1" x14ac:dyDescent="0.3">
      <c r="A54" s="22" t="s">
        <v>195</v>
      </c>
      <c r="B54" s="72">
        <v>380206</v>
      </c>
      <c r="C54" s="72"/>
      <c r="D54" s="75">
        <v>397928</v>
      </c>
      <c r="E54" s="72">
        <v>385000</v>
      </c>
      <c r="F54" s="72">
        <v>376138</v>
      </c>
      <c r="G54" s="75">
        <v>394500</v>
      </c>
      <c r="H54" s="127">
        <v>373614</v>
      </c>
      <c r="I54" s="72">
        <v>379750</v>
      </c>
      <c r="J54" s="75">
        <v>378500</v>
      </c>
      <c r="K54" s="91"/>
      <c r="L54" s="76">
        <v>378500</v>
      </c>
      <c r="M54" s="127">
        <v>142431</v>
      </c>
      <c r="N54" s="127">
        <v>181000</v>
      </c>
    </row>
    <row r="55" spans="1:14" x14ac:dyDescent="0.3">
      <c r="A55" s="5" t="s">
        <v>196</v>
      </c>
      <c r="B55" s="75">
        <v>809259</v>
      </c>
      <c r="C55" s="75"/>
      <c r="D55" s="75">
        <v>803330</v>
      </c>
      <c r="E55" s="75">
        <v>790000</v>
      </c>
      <c r="F55" s="80">
        <v>797231</v>
      </c>
      <c r="G55" s="75">
        <v>937000</v>
      </c>
      <c r="H55" s="88">
        <v>810235</v>
      </c>
      <c r="I55" s="80">
        <v>848000</v>
      </c>
      <c r="J55" s="75">
        <v>793650</v>
      </c>
      <c r="K55" s="75"/>
      <c r="L55" s="80">
        <v>797100</v>
      </c>
      <c r="M55" s="88">
        <v>493061</v>
      </c>
      <c r="N55" s="88">
        <v>740750</v>
      </c>
    </row>
    <row r="56" spans="1:14" x14ac:dyDescent="0.3">
      <c r="A56" s="5" t="s">
        <v>197</v>
      </c>
      <c r="B56" s="75">
        <v>369954</v>
      </c>
      <c r="C56" s="75"/>
      <c r="D56" s="75">
        <v>432891</v>
      </c>
      <c r="E56" s="75">
        <v>386000</v>
      </c>
      <c r="F56" s="80">
        <v>421197</v>
      </c>
      <c r="G56" s="75">
        <v>405010</v>
      </c>
      <c r="H56" s="88">
        <v>412920</v>
      </c>
      <c r="I56" s="80">
        <v>420500</v>
      </c>
      <c r="J56" s="75">
        <v>420500</v>
      </c>
      <c r="K56" s="75"/>
      <c r="L56" s="80">
        <v>420500</v>
      </c>
      <c r="M56" s="88">
        <v>229033</v>
      </c>
      <c r="N56" s="88">
        <v>0</v>
      </c>
    </row>
    <row r="57" spans="1:14" x14ac:dyDescent="0.3">
      <c r="A57" s="5" t="s">
        <v>198</v>
      </c>
      <c r="B57" s="75">
        <v>886387</v>
      </c>
      <c r="C57" s="75"/>
      <c r="D57" s="75">
        <v>777816</v>
      </c>
      <c r="E57" s="75">
        <v>883300</v>
      </c>
      <c r="F57" s="80">
        <v>747004</v>
      </c>
      <c r="G57" s="75">
        <v>942750</v>
      </c>
      <c r="H57" s="75">
        <v>604778</v>
      </c>
      <c r="I57" s="80">
        <v>748200</v>
      </c>
      <c r="J57" s="75">
        <v>746500</v>
      </c>
      <c r="K57" s="75"/>
      <c r="L57" s="75">
        <v>746500</v>
      </c>
      <c r="M57" s="88">
        <v>0</v>
      </c>
      <c r="N57" s="88">
        <v>0</v>
      </c>
    </row>
    <row r="58" spans="1:14" x14ac:dyDescent="0.3">
      <c r="A58" s="5" t="s">
        <v>199</v>
      </c>
      <c r="B58" s="75">
        <v>213855</v>
      </c>
      <c r="C58" s="75"/>
      <c r="D58" s="75">
        <v>289759</v>
      </c>
      <c r="E58" s="75">
        <v>283800</v>
      </c>
      <c r="F58" s="80">
        <v>290251</v>
      </c>
      <c r="G58" s="75">
        <v>273252</v>
      </c>
      <c r="H58" s="75">
        <v>190311</v>
      </c>
      <c r="I58" s="80">
        <v>301950</v>
      </c>
      <c r="J58" s="75">
        <v>243100</v>
      </c>
      <c r="K58" s="75"/>
      <c r="L58" s="75">
        <v>206500</v>
      </c>
      <c r="M58" s="88">
        <v>98950</v>
      </c>
      <c r="N58" s="88">
        <v>157300</v>
      </c>
    </row>
    <row r="59" spans="1:14" ht="16.2" x14ac:dyDescent="0.45">
      <c r="A59" s="5" t="s">
        <v>200</v>
      </c>
      <c r="B59" s="79">
        <v>72646</v>
      </c>
      <c r="C59" s="75"/>
      <c r="D59" s="79">
        <v>67380</v>
      </c>
      <c r="E59" s="79">
        <v>65000</v>
      </c>
      <c r="F59" s="79">
        <v>60653</v>
      </c>
      <c r="G59" s="79">
        <v>69294</v>
      </c>
      <c r="H59" s="79">
        <v>92828</v>
      </c>
      <c r="I59" s="79">
        <v>75000</v>
      </c>
      <c r="J59" s="79">
        <v>42103</v>
      </c>
      <c r="K59" s="75"/>
      <c r="L59" s="79">
        <v>42945</v>
      </c>
      <c r="M59" s="129">
        <v>57091</v>
      </c>
      <c r="N59" s="129">
        <v>63371</v>
      </c>
    </row>
    <row r="60" spans="1:14" x14ac:dyDescent="0.3">
      <c r="A60" s="1" t="s">
        <v>217</v>
      </c>
      <c r="B60" s="81">
        <f>SUM(B49:B59)</f>
        <v>4094292</v>
      </c>
      <c r="C60" s="81"/>
      <c r="D60" s="81">
        <f t="shared" ref="D60:I60" si="4">SUM(D49:D59)</f>
        <v>4131385</v>
      </c>
      <c r="E60" s="81">
        <f t="shared" si="4"/>
        <v>4259375</v>
      </c>
      <c r="F60" s="92">
        <f t="shared" si="4"/>
        <v>4074853</v>
      </c>
      <c r="G60" s="81">
        <f t="shared" si="4"/>
        <v>4440280</v>
      </c>
      <c r="H60" s="81">
        <f t="shared" si="4"/>
        <v>3890510</v>
      </c>
      <c r="I60" s="81">
        <f t="shared" si="4"/>
        <v>4214900</v>
      </c>
      <c r="J60" s="81">
        <v>4010045</v>
      </c>
      <c r="K60" s="75"/>
      <c r="L60" s="81">
        <f>SUM(L49:L59)</f>
        <v>4010045</v>
      </c>
      <c r="M60" s="92">
        <f>SUM(M49:M59)</f>
        <v>1680891</v>
      </c>
      <c r="N60" s="92">
        <f>SUM(N49:N59)</f>
        <v>2384821</v>
      </c>
    </row>
    <row r="61" spans="1:14" ht="15" customHeight="1" x14ac:dyDescent="0.45">
      <c r="A61" s="5"/>
      <c r="B61" s="75"/>
      <c r="C61" s="75"/>
      <c r="D61" s="75"/>
      <c r="E61" s="75"/>
      <c r="F61" s="88"/>
      <c r="G61" s="75"/>
      <c r="H61" s="75"/>
      <c r="I61" s="79"/>
      <c r="J61" s="79"/>
      <c r="K61" s="75"/>
      <c r="L61" s="79"/>
      <c r="M61" s="88"/>
      <c r="N61" s="88"/>
    </row>
    <row r="62" spans="1:14" x14ac:dyDescent="0.3">
      <c r="A62" s="12" t="s">
        <v>201</v>
      </c>
      <c r="B62" s="89"/>
      <c r="C62" s="89"/>
      <c r="D62" s="75"/>
      <c r="E62" s="89"/>
      <c r="F62" s="88"/>
      <c r="G62" s="75"/>
      <c r="H62" s="84"/>
      <c r="I62" s="81"/>
      <c r="J62" s="81"/>
      <c r="K62" s="75"/>
      <c r="L62" s="81"/>
      <c r="M62" s="88"/>
      <c r="N62" s="88"/>
    </row>
    <row r="63" spans="1:14" x14ac:dyDescent="0.3">
      <c r="A63" s="5" t="s">
        <v>202</v>
      </c>
      <c r="B63" s="75">
        <v>2044629</v>
      </c>
      <c r="C63" s="75"/>
      <c r="D63" s="75">
        <v>2048584</v>
      </c>
      <c r="E63" s="75">
        <v>2091004</v>
      </c>
      <c r="F63" s="75">
        <v>2062596</v>
      </c>
      <c r="G63" s="75">
        <v>2069041</v>
      </c>
      <c r="H63" s="75">
        <v>2753070</v>
      </c>
      <c r="I63" s="75">
        <v>1955085</v>
      </c>
      <c r="J63" s="75">
        <v>2103862</v>
      </c>
      <c r="K63" s="75"/>
      <c r="L63" s="75">
        <v>2166978</v>
      </c>
      <c r="M63" s="88">
        <v>2103758</v>
      </c>
      <c r="N63" s="88">
        <v>2166871</v>
      </c>
    </row>
    <row r="64" spans="1:14" x14ac:dyDescent="0.3">
      <c r="A64" s="5" t="s">
        <v>200</v>
      </c>
      <c r="B64" s="75">
        <v>1755203</v>
      </c>
      <c r="C64" s="75"/>
      <c r="D64" s="75">
        <v>1435828</v>
      </c>
      <c r="E64" s="75">
        <v>1457801</v>
      </c>
      <c r="F64" s="75">
        <v>1579043</v>
      </c>
      <c r="G64" s="75">
        <v>1401244</v>
      </c>
      <c r="H64" s="75">
        <v>1161844</v>
      </c>
      <c r="I64" s="80">
        <v>1344026</v>
      </c>
      <c r="J64" s="80">
        <v>1111021</v>
      </c>
      <c r="K64" s="75"/>
      <c r="L64" s="80">
        <v>1144352</v>
      </c>
      <c r="M64" s="88">
        <v>1323718</v>
      </c>
      <c r="N64" s="88">
        <v>1363430</v>
      </c>
    </row>
    <row r="65" spans="1:14" x14ac:dyDescent="0.3">
      <c r="A65" s="5" t="s">
        <v>203</v>
      </c>
      <c r="B65" s="75">
        <v>358544</v>
      </c>
      <c r="C65" s="75"/>
      <c r="D65" s="75">
        <v>384959</v>
      </c>
      <c r="E65" s="75">
        <v>367507</v>
      </c>
      <c r="F65" s="75">
        <v>382835</v>
      </c>
      <c r="G65" s="75">
        <v>376695</v>
      </c>
      <c r="H65" s="75">
        <v>614424</v>
      </c>
      <c r="I65" s="75">
        <v>384749</v>
      </c>
      <c r="J65" s="75">
        <v>384749</v>
      </c>
      <c r="K65" s="75"/>
      <c r="L65" s="75">
        <v>388596</v>
      </c>
      <c r="M65" s="88">
        <v>388596</v>
      </c>
      <c r="N65" s="88">
        <v>392482</v>
      </c>
    </row>
    <row r="66" spans="1:14" x14ac:dyDescent="0.3">
      <c r="A66" s="5" t="s">
        <v>204</v>
      </c>
      <c r="B66" s="75">
        <v>60363</v>
      </c>
      <c r="C66" s="75"/>
      <c r="D66" s="75">
        <v>132742</v>
      </c>
      <c r="E66" s="75">
        <v>75000</v>
      </c>
      <c r="F66" s="75">
        <v>75170</v>
      </c>
      <c r="G66" s="75">
        <v>75000</v>
      </c>
      <c r="H66" s="75">
        <v>34680</v>
      </c>
      <c r="I66" s="75">
        <v>122000</v>
      </c>
      <c r="J66" s="75">
        <v>70543</v>
      </c>
      <c r="K66" s="75"/>
      <c r="L66" s="75">
        <v>71954</v>
      </c>
      <c r="M66" s="88">
        <v>107136</v>
      </c>
      <c r="N66" s="88">
        <v>109279</v>
      </c>
    </row>
    <row r="67" spans="1:14" ht="16.2" x14ac:dyDescent="0.45">
      <c r="A67" s="25" t="s">
        <v>205</v>
      </c>
      <c r="B67" s="79">
        <v>1202165</v>
      </c>
      <c r="C67" s="75"/>
      <c r="D67" s="79">
        <v>1170541</v>
      </c>
      <c r="E67" s="79">
        <v>1245984</v>
      </c>
      <c r="F67" s="79">
        <v>1084647</v>
      </c>
      <c r="G67" s="79">
        <v>1181209</v>
      </c>
      <c r="H67" s="79">
        <v>1059985</v>
      </c>
      <c r="I67" s="79">
        <v>1228030</v>
      </c>
      <c r="J67" s="79">
        <v>1127505</v>
      </c>
      <c r="K67" s="75"/>
      <c r="L67" s="79">
        <v>1150055</v>
      </c>
      <c r="M67" s="129">
        <v>701643</v>
      </c>
      <c r="N67" s="129">
        <v>715676</v>
      </c>
    </row>
    <row r="68" spans="1:14" x14ac:dyDescent="0.3">
      <c r="A68" s="27" t="s">
        <v>217</v>
      </c>
      <c r="B68" s="81">
        <f>SUM(B63:B67)</f>
        <v>5420904</v>
      </c>
      <c r="C68" s="81"/>
      <c r="D68" s="81">
        <f t="shared" ref="D68:J68" si="5">SUM(D63:D67)</f>
        <v>5172654</v>
      </c>
      <c r="E68" s="81">
        <f t="shared" si="5"/>
        <v>5237296</v>
      </c>
      <c r="F68" s="81">
        <f t="shared" si="5"/>
        <v>5184291</v>
      </c>
      <c r="G68" s="81">
        <f t="shared" si="5"/>
        <v>5103189</v>
      </c>
      <c r="H68" s="81">
        <f t="shared" si="5"/>
        <v>5624003</v>
      </c>
      <c r="I68" s="81">
        <f t="shared" si="5"/>
        <v>5033890</v>
      </c>
      <c r="J68" s="81">
        <f t="shared" si="5"/>
        <v>4797680</v>
      </c>
      <c r="K68" s="75"/>
      <c r="L68" s="81">
        <f>SUM(L63:L67)</f>
        <v>4921935</v>
      </c>
      <c r="M68" s="92">
        <f>SUM(M63:M67)</f>
        <v>4624851</v>
      </c>
      <c r="N68" s="92">
        <f>SUM(N63:N67)</f>
        <v>4747738</v>
      </c>
    </row>
    <row r="69" spans="1:14" ht="16.2" x14ac:dyDescent="0.45">
      <c r="A69" s="5"/>
      <c r="B69" s="75"/>
      <c r="C69" s="75"/>
      <c r="D69" s="75"/>
      <c r="E69" s="75"/>
      <c r="F69" s="75"/>
      <c r="G69" s="75"/>
      <c r="H69" s="75"/>
      <c r="I69" s="79"/>
      <c r="J69" s="79"/>
      <c r="K69" s="75"/>
      <c r="L69" s="79"/>
      <c r="M69" s="88"/>
      <c r="N69" s="88"/>
    </row>
    <row r="70" spans="1:14" x14ac:dyDescent="0.3">
      <c r="A70" s="12" t="s">
        <v>206</v>
      </c>
      <c r="B70" s="89"/>
      <c r="C70" s="89"/>
      <c r="D70" s="75"/>
      <c r="E70" s="89"/>
      <c r="F70" s="88"/>
      <c r="G70" s="75"/>
      <c r="H70" s="88"/>
      <c r="I70" s="81"/>
      <c r="J70" s="81"/>
      <c r="K70" s="88"/>
      <c r="L70" s="81"/>
      <c r="M70" s="88"/>
      <c r="N70" s="88"/>
    </row>
    <row r="71" spans="1:14" x14ac:dyDescent="0.3">
      <c r="A71" s="5" t="s">
        <v>207</v>
      </c>
      <c r="B71" s="75">
        <v>3936833</v>
      </c>
      <c r="C71" s="75"/>
      <c r="D71" s="75">
        <v>4015570</v>
      </c>
      <c r="E71" s="75">
        <v>4015570</v>
      </c>
      <c r="F71" s="75">
        <v>4095881</v>
      </c>
      <c r="G71" s="75">
        <v>4095881</v>
      </c>
      <c r="H71" s="75">
        <v>4258082</v>
      </c>
      <c r="I71" s="80">
        <v>4258082</v>
      </c>
      <c r="J71" s="80">
        <v>4258082</v>
      </c>
      <c r="K71" s="75"/>
      <c r="L71" s="75">
        <v>4536189</v>
      </c>
      <c r="M71" s="88">
        <v>4536189</v>
      </c>
      <c r="N71" s="88">
        <v>4611531</v>
      </c>
    </row>
    <row r="72" spans="1:14" x14ac:dyDescent="0.3">
      <c r="A72" s="5" t="s">
        <v>208</v>
      </c>
      <c r="B72" s="75">
        <v>95354</v>
      </c>
      <c r="C72" s="75"/>
      <c r="D72" s="75">
        <v>97261</v>
      </c>
      <c r="E72" s="75">
        <v>97261</v>
      </c>
      <c r="F72" s="75">
        <v>99206</v>
      </c>
      <c r="G72" s="75">
        <v>99206</v>
      </c>
      <c r="H72" s="75">
        <v>101686</v>
      </c>
      <c r="I72" s="80">
        <v>101686</v>
      </c>
      <c r="J72" s="80">
        <v>101686</v>
      </c>
      <c r="K72" s="75"/>
      <c r="L72" s="80">
        <v>104228</v>
      </c>
      <c r="M72" s="88">
        <v>104228</v>
      </c>
      <c r="N72" s="88">
        <v>106834</v>
      </c>
    </row>
    <row r="73" spans="1:14" x14ac:dyDescent="0.3">
      <c r="A73" s="5" t="s">
        <v>209</v>
      </c>
      <c r="B73" s="75">
        <v>2141138</v>
      </c>
      <c r="C73" s="75"/>
      <c r="D73" s="75">
        <v>2183961</v>
      </c>
      <c r="E73" s="75">
        <v>2183961</v>
      </c>
      <c r="F73" s="75">
        <v>2227640</v>
      </c>
      <c r="G73" s="75">
        <v>2227640</v>
      </c>
      <c r="H73" s="75">
        <v>2277784</v>
      </c>
      <c r="I73" s="80">
        <v>2277784</v>
      </c>
      <c r="J73" s="80">
        <v>2277784</v>
      </c>
      <c r="K73" s="75"/>
      <c r="L73" s="80">
        <v>2335079</v>
      </c>
      <c r="M73" s="88">
        <v>2335079</v>
      </c>
      <c r="N73" s="88">
        <v>2394656</v>
      </c>
    </row>
    <row r="74" spans="1:14" x14ac:dyDescent="0.3">
      <c r="A74" s="5" t="s">
        <v>210</v>
      </c>
      <c r="B74" s="75">
        <v>350000</v>
      </c>
      <c r="C74" s="75"/>
      <c r="D74" s="75">
        <v>350000</v>
      </c>
      <c r="E74" s="75">
        <v>350000</v>
      </c>
      <c r="F74" s="75">
        <v>350000</v>
      </c>
      <c r="G74" s="75">
        <v>350000</v>
      </c>
      <c r="H74" s="84">
        <v>350000</v>
      </c>
      <c r="I74" s="80">
        <v>350000</v>
      </c>
      <c r="J74" s="80">
        <v>350000</v>
      </c>
      <c r="K74" s="84"/>
      <c r="L74" s="80">
        <v>350000</v>
      </c>
      <c r="M74" s="88"/>
      <c r="N74" s="88">
        <v>0</v>
      </c>
    </row>
    <row r="75" spans="1:14" x14ac:dyDescent="0.3">
      <c r="A75" s="5" t="s">
        <v>211</v>
      </c>
      <c r="B75" s="75">
        <v>1025000</v>
      </c>
      <c r="C75" s="75"/>
      <c r="D75" s="75">
        <v>786117</v>
      </c>
      <c r="E75" s="75">
        <v>786117</v>
      </c>
      <c r="F75" s="75">
        <v>807539</v>
      </c>
      <c r="G75" s="75">
        <v>807539</v>
      </c>
      <c r="H75" s="75">
        <v>828861</v>
      </c>
      <c r="I75" s="75">
        <v>828861</v>
      </c>
      <c r="J75" s="75">
        <v>828861</v>
      </c>
      <c r="K75" s="75"/>
      <c r="L75" s="75">
        <v>828861</v>
      </c>
      <c r="M75" s="88">
        <v>828861</v>
      </c>
      <c r="N75" s="88">
        <v>828861</v>
      </c>
    </row>
    <row r="76" spans="1:14" x14ac:dyDescent="0.3">
      <c r="A76" s="5" t="s">
        <v>212</v>
      </c>
      <c r="B76" s="75">
        <v>330311</v>
      </c>
      <c r="C76" s="75"/>
      <c r="D76" s="75">
        <v>347014</v>
      </c>
      <c r="E76" s="75">
        <v>476922</v>
      </c>
      <c r="F76" s="75">
        <v>254946</v>
      </c>
      <c r="G76" s="75">
        <v>401103</v>
      </c>
      <c r="H76" s="75">
        <v>317826</v>
      </c>
      <c r="I76" s="75">
        <v>381205</v>
      </c>
      <c r="J76" s="75">
        <v>377270</v>
      </c>
      <c r="K76" s="75"/>
      <c r="L76" s="75">
        <v>392847</v>
      </c>
      <c r="M76" s="88">
        <v>322424</v>
      </c>
      <c r="N76" s="88">
        <v>295420</v>
      </c>
    </row>
    <row r="77" spans="1:14" x14ac:dyDescent="0.3">
      <c r="A77" s="5" t="s">
        <v>213</v>
      </c>
      <c r="B77" s="75">
        <v>450000</v>
      </c>
      <c r="C77" s="75"/>
      <c r="D77" s="75">
        <v>450000</v>
      </c>
      <c r="E77" s="75">
        <v>450000</v>
      </c>
      <c r="F77" s="75">
        <v>450000</v>
      </c>
      <c r="G77" s="75">
        <v>450000</v>
      </c>
      <c r="H77" s="75">
        <v>450000</v>
      </c>
      <c r="I77" s="75">
        <v>450000</v>
      </c>
      <c r="J77" s="75">
        <v>45000</v>
      </c>
      <c r="K77" s="75"/>
      <c r="L77" s="75">
        <v>550000</v>
      </c>
      <c r="M77" s="88">
        <v>550000</v>
      </c>
      <c r="N77" s="88">
        <v>550000</v>
      </c>
    </row>
    <row r="78" spans="1:14" x14ac:dyDescent="0.3">
      <c r="A78" s="5" t="s">
        <v>214</v>
      </c>
      <c r="B78" s="75">
        <v>50000</v>
      </c>
      <c r="C78" s="75"/>
      <c r="D78" s="75">
        <v>50000</v>
      </c>
      <c r="E78" s="75">
        <v>50000</v>
      </c>
      <c r="F78" s="75">
        <v>50000</v>
      </c>
      <c r="G78" s="75">
        <v>50000</v>
      </c>
      <c r="H78" s="88">
        <v>50000</v>
      </c>
      <c r="I78" s="75">
        <v>50000</v>
      </c>
      <c r="J78" s="75">
        <v>50000</v>
      </c>
      <c r="K78" s="88"/>
      <c r="L78" s="75">
        <v>50000</v>
      </c>
      <c r="M78" s="88">
        <v>50000</v>
      </c>
      <c r="N78" s="88">
        <v>50000</v>
      </c>
    </row>
    <row r="79" spans="1:14" x14ac:dyDescent="0.3">
      <c r="A79" s="5" t="s">
        <v>215</v>
      </c>
      <c r="B79" s="75">
        <v>16500</v>
      </c>
      <c r="C79" s="75"/>
      <c r="D79" s="75">
        <v>526</v>
      </c>
      <c r="E79" s="75">
        <v>0</v>
      </c>
      <c r="F79" s="75">
        <v>3231</v>
      </c>
      <c r="G79" s="75">
        <v>0</v>
      </c>
      <c r="H79" s="88">
        <v>2000</v>
      </c>
      <c r="I79" s="75">
        <v>0</v>
      </c>
      <c r="J79" s="75">
        <v>0</v>
      </c>
      <c r="K79" s="88"/>
      <c r="L79" s="75">
        <v>0</v>
      </c>
      <c r="M79" s="88">
        <v>0</v>
      </c>
      <c r="N79" s="88">
        <v>0</v>
      </c>
    </row>
    <row r="80" spans="1:14" ht="16.2" x14ac:dyDescent="0.45">
      <c r="A80" s="5" t="s">
        <v>216</v>
      </c>
      <c r="B80" s="79">
        <v>175000</v>
      </c>
      <c r="C80" s="75"/>
      <c r="D80" s="79">
        <v>175000</v>
      </c>
      <c r="E80" s="79">
        <v>175000</v>
      </c>
      <c r="F80" s="83">
        <v>175000</v>
      </c>
      <c r="G80" s="79">
        <v>175000</v>
      </c>
      <c r="H80" s="158">
        <v>175000</v>
      </c>
      <c r="I80" s="79">
        <v>175000</v>
      </c>
      <c r="J80" s="79">
        <v>175000</v>
      </c>
      <c r="K80" s="88"/>
      <c r="L80" s="79">
        <v>175000</v>
      </c>
      <c r="M80" s="129">
        <v>175000</v>
      </c>
      <c r="N80" s="129">
        <v>175000</v>
      </c>
    </row>
    <row r="81" spans="1:14" x14ac:dyDescent="0.3">
      <c r="A81" s="1" t="s">
        <v>217</v>
      </c>
      <c r="B81" s="81">
        <f>SUM(B71:B80)</f>
        <v>8570136</v>
      </c>
      <c r="C81" s="81"/>
      <c r="D81" s="81">
        <f t="shared" ref="D81:J81" si="6">SUM(D71:D80)</f>
        <v>8455449</v>
      </c>
      <c r="E81" s="81">
        <f t="shared" si="6"/>
        <v>8584831</v>
      </c>
      <c r="F81" s="81">
        <f t="shared" si="6"/>
        <v>8513443</v>
      </c>
      <c r="G81" s="81">
        <f t="shared" si="6"/>
        <v>8656369</v>
      </c>
      <c r="H81" s="92">
        <f t="shared" si="6"/>
        <v>8811239</v>
      </c>
      <c r="I81" s="81">
        <f t="shared" si="6"/>
        <v>8872618</v>
      </c>
      <c r="J81" s="81">
        <f t="shared" si="6"/>
        <v>8463683</v>
      </c>
      <c r="K81" s="75"/>
      <c r="L81" s="81">
        <f>SUM(L71:L80)</f>
        <v>9322204</v>
      </c>
      <c r="M81" s="92">
        <f>SUM(M71:M80)</f>
        <v>8901781</v>
      </c>
      <c r="N81" s="92">
        <f>SUM(N71:N80)</f>
        <v>9012302</v>
      </c>
    </row>
    <row r="82" spans="1:14" x14ac:dyDescent="0.3">
      <c r="A82" s="5"/>
      <c r="B82" s="75"/>
      <c r="C82" s="75"/>
      <c r="D82" s="75"/>
      <c r="E82" s="75"/>
      <c r="F82" s="75"/>
      <c r="G82" s="75"/>
      <c r="H82" s="88"/>
      <c r="I82" s="75"/>
      <c r="J82" s="75"/>
      <c r="K82" s="75"/>
      <c r="L82" s="75"/>
      <c r="M82" s="88"/>
      <c r="N82" s="88"/>
    </row>
    <row r="83" spans="1:14" x14ac:dyDescent="0.3">
      <c r="A83" s="1" t="s">
        <v>218</v>
      </c>
      <c r="B83" s="81">
        <f>SUM(B81,B68,B60,B46,B41,B36,B24,B18,B9)</f>
        <v>120780522</v>
      </c>
      <c r="C83" s="81"/>
      <c r="D83" s="81">
        <v>126607546</v>
      </c>
      <c r="E83" s="81">
        <f>SUM(E81,E68,E60,E46,E41,E36,E24,E18,E9)</f>
        <v>123442418</v>
      </c>
      <c r="F83" s="81">
        <v>131340062</v>
      </c>
      <c r="G83" s="81">
        <v>130011025</v>
      </c>
      <c r="H83" s="88"/>
      <c r="I83" s="81">
        <v>137886387</v>
      </c>
      <c r="J83" s="81">
        <v>138689657</v>
      </c>
      <c r="K83" s="75"/>
      <c r="L83" s="81">
        <v>144432237</v>
      </c>
      <c r="M83" s="92">
        <f>SUM(M81,M68,M60,M46,M41,M36,M24,M18,M9)</f>
        <v>136369898</v>
      </c>
      <c r="N83" s="92">
        <f>SUM(N81,N68,N60,N46,N41,N36,N24,,N18,,N9)</f>
        <v>130571649</v>
      </c>
    </row>
    <row r="84" spans="1:14" x14ac:dyDescent="0.3">
      <c r="A84" s="5"/>
      <c r="B84" s="3"/>
      <c r="C84" s="3"/>
      <c r="D84" s="5"/>
      <c r="E84" s="3"/>
      <c r="F84" s="5"/>
      <c r="G84" s="5"/>
      <c r="H84" s="5"/>
      <c r="I84" s="3"/>
      <c r="J84" s="3"/>
      <c r="K84" s="3"/>
      <c r="L84" s="3"/>
      <c r="M84" s="5"/>
      <c r="N84" s="5"/>
    </row>
    <row r="85" spans="1:14" x14ac:dyDescent="0.3">
      <c r="A85" s="5"/>
      <c r="B85" s="5"/>
      <c r="C85" s="3"/>
      <c r="D85" s="5"/>
      <c r="E85" s="3"/>
      <c r="F85" s="5"/>
      <c r="G85" s="5"/>
      <c r="H85" s="5"/>
      <c r="I85" s="3"/>
      <c r="J85" s="3"/>
      <c r="K85" s="3"/>
      <c r="L85" s="3"/>
      <c r="M85" s="5"/>
      <c r="N85" s="5"/>
    </row>
    <row r="86" spans="1:14" x14ac:dyDescent="0.3">
      <c r="A86" s="5"/>
      <c r="B86" s="5"/>
      <c r="C86" s="3"/>
      <c r="D86" s="5"/>
      <c r="E86" s="3"/>
      <c r="F86" s="5"/>
      <c r="G86" s="5"/>
      <c r="H86" s="5"/>
      <c r="I86" s="3"/>
      <c r="J86" s="3"/>
      <c r="K86" s="3"/>
      <c r="L86" s="3"/>
      <c r="M86" s="5"/>
      <c r="N86" s="5"/>
    </row>
    <row r="87" spans="1:14" x14ac:dyDescent="0.3">
      <c r="A87" s="5"/>
      <c r="B87" s="5"/>
      <c r="C87" s="3"/>
      <c r="D87" s="5"/>
      <c r="E87" s="3"/>
      <c r="F87" s="5"/>
      <c r="G87" s="5"/>
      <c r="H87" s="5"/>
      <c r="I87" s="3"/>
      <c r="J87" s="3"/>
      <c r="K87" s="3"/>
      <c r="L87" s="3"/>
      <c r="M87" s="5"/>
      <c r="N87" s="5"/>
    </row>
    <row r="88" spans="1:14" x14ac:dyDescent="0.3">
      <c r="A88" s="1"/>
      <c r="B88" s="1"/>
      <c r="C88" s="15"/>
      <c r="D88" s="1"/>
      <c r="E88" s="1"/>
      <c r="F88" s="5"/>
      <c r="G88" s="5"/>
      <c r="H88" s="5"/>
      <c r="I88" s="3"/>
      <c r="J88" s="3"/>
      <c r="K88" s="3"/>
      <c r="L88" s="3"/>
      <c r="M88" s="5"/>
      <c r="N88" s="5"/>
    </row>
    <row r="89" spans="1:14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3">
      <c r="A90" s="1"/>
      <c r="B90" s="1"/>
      <c r="C90" s="1"/>
      <c r="D90" s="1"/>
      <c r="E90" s="1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3">
      <c r="A91" s="5"/>
      <c r="B91" s="5"/>
      <c r="C91" s="5"/>
      <c r="D91" s="5"/>
      <c r="E91" s="5"/>
      <c r="F91" s="5"/>
      <c r="G91" s="5"/>
      <c r="H91" s="3"/>
      <c r="I91" s="3"/>
      <c r="J91" s="3"/>
      <c r="K91" s="3"/>
      <c r="L91" s="3"/>
      <c r="M91" s="5"/>
      <c r="N91" s="5"/>
    </row>
    <row r="92" spans="1:14" x14ac:dyDescent="0.3">
      <c r="A92" s="5"/>
      <c r="B92" s="5"/>
      <c r="C92" s="5"/>
      <c r="D92" s="5"/>
      <c r="E92" s="5"/>
      <c r="F92" s="5"/>
      <c r="G92" s="5"/>
      <c r="H92" s="3"/>
      <c r="I92" s="3"/>
      <c r="J92" s="3"/>
      <c r="K92" s="3"/>
      <c r="L92" s="3"/>
      <c r="M92" s="5"/>
      <c r="N92" s="5"/>
    </row>
    <row r="93" spans="1:14" x14ac:dyDescent="0.3">
      <c r="A93" s="5"/>
      <c r="B93" s="5"/>
      <c r="C93" s="5"/>
      <c r="D93" s="5"/>
      <c r="E93" s="5"/>
      <c r="F93" s="5"/>
      <c r="G93" s="5"/>
      <c r="H93" s="3"/>
      <c r="I93" s="14"/>
      <c r="J93" s="14"/>
      <c r="K93" s="3"/>
      <c r="L93" s="3"/>
      <c r="M93" s="5"/>
      <c r="N93" s="5"/>
    </row>
    <row r="94" spans="1:14" x14ac:dyDescent="0.3">
      <c r="A94" s="1"/>
      <c r="B94" s="1"/>
      <c r="C94" s="1"/>
      <c r="D94" s="1"/>
      <c r="E94" s="1"/>
      <c r="F94" s="5"/>
      <c r="G94" s="5"/>
      <c r="H94" s="3"/>
      <c r="I94" s="3"/>
      <c r="J94" s="3"/>
      <c r="K94" s="3"/>
      <c r="L94" s="3"/>
      <c r="M94" s="5"/>
      <c r="N94" s="5"/>
    </row>
    <row r="95" spans="1:14" x14ac:dyDescent="0.3">
      <c r="A95" s="5"/>
      <c r="B95" s="5"/>
      <c r="C95" s="5"/>
      <c r="D95" s="5"/>
      <c r="E95" s="5"/>
      <c r="H95" s="3"/>
      <c r="I95" s="3"/>
      <c r="J95" s="3"/>
      <c r="K95" s="3"/>
      <c r="L95" s="3"/>
    </row>
    <row r="96" spans="1:14" x14ac:dyDescent="0.3">
      <c r="A96" s="1"/>
      <c r="B96" s="1"/>
      <c r="C96" s="1"/>
      <c r="D96" s="1"/>
      <c r="E96" s="1"/>
      <c r="H96" s="3"/>
      <c r="I96" s="3"/>
      <c r="J96" s="3"/>
      <c r="K96" s="3"/>
      <c r="L96" s="3"/>
    </row>
  </sheetData>
  <mergeCells count="6">
    <mergeCell ref="B2:C2"/>
    <mergeCell ref="H1:M1"/>
    <mergeCell ref="F2:G2"/>
    <mergeCell ref="H2:J2"/>
    <mergeCell ref="K2:M2"/>
    <mergeCell ref="D2:E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5C85-9AFB-4166-98C2-7D8790259DE1}">
  <sheetPr>
    <tabColor theme="7" tint="0.39997558519241921"/>
  </sheetPr>
  <dimension ref="A1:AJ359"/>
  <sheetViews>
    <sheetView tabSelected="1" zoomScale="60" zoomScaleNormal="60" workbookViewId="0">
      <pane ySplit="3" topLeftCell="A4" activePane="bottomLeft" state="frozen"/>
      <selection pane="bottomLeft" activeCell="O35" sqref="O35"/>
    </sheetView>
  </sheetViews>
  <sheetFormatPr defaultRowHeight="14.4" x14ac:dyDescent="0.3"/>
  <cols>
    <col min="1" max="1" width="41.44140625" bestFit="1" customWidth="1"/>
    <col min="2" max="2" width="28.33203125" customWidth="1"/>
    <col min="3" max="3" width="27.6640625" customWidth="1"/>
    <col min="4" max="5" width="23.6640625" customWidth="1"/>
    <col min="6" max="6" width="17.44140625" bestFit="1" customWidth="1"/>
    <col min="7" max="7" width="17.33203125" bestFit="1" customWidth="1"/>
    <col min="8" max="8" width="18.33203125" bestFit="1" customWidth="1"/>
    <col min="9" max="9" width="16.33203125" bestFit="1" customWidth="1"/>
    <col min="10" max="11" width="18.6640625" bestFit="1" customWidth="1"/>
    <col min="12" max="12" width="12.6640625" bestFit="1" customWidth="1"/>
    <col min="13" max="13" width="18.6640625" bestFit="1" customWidth="1"/>
    <col min="14" max="14" width="15.88671875" bestFit="1" customWidth="1"/>
    <col min="15" max="15" width="15.5546875" bestFit="1" customWidth="1"/>
  </cols>
  <sheetData>
    <row r="1" spans="1:36" x14ac:dyDescent="0.3">
      <c r="I1" s="175" t="s">
        <v>614</v>
      </c>
      <c r="J1" s="175"/>
      <c r="K1" s="175"/>
      <c r="L1" s="175"/>
      <c r="M1" s="175"/>
      <c r="N1" s="175"/>
    </row>
    <row r="2" spans="1:36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/>
      <c r="I2" s="174" t="s">
        <v>1</v>
      </c>
      <c r="J2" s="174"/>
      <c r="K2" s="174"/>
      <c r="L2" s="174" t="s">
        <v>5</v>
      </c>
      <c r="M2" s="174"/>
      <c r="N2" s="174"/>
      <c r="O2" t="s">
        <v>670</v>
      </c>
    </row>
    <row r="3" spans="1:36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4</v>
      </c>
      <c r="I3" t="s">
        <v>2</v>
      </c>
      <c r="J3" t="s">
        <v>3</v>
      </c>
      <c r="K3" t="s">
        <v>4</v>
      </c>
      <c r="L3" t="s">
        <v>2</v>
      </c>
      <c r="M3" t="s">
        <v>3</v>
      </c>
      <c r="N3" t="s">
        <v>4</v>
      </c>
      <c r="O3" t="s">
        <v>3</v>
      </c>
    </row>
    <row r="4" spans="1:36" x14ac:dyDescent="0.3">
      <c r="A4" s="22"/>
      <c r="B4" s="22"/>
      <c r="C4" s="22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x14ac:dyDescent="0.3">
      <c r="A5" s="22" t="s">
        <v>428</v>
      </c>
      <c r="B5" s="72">
        <v>2077195</v>
      </c>
      <c r="C5" s="23"/>
      <c r="D5" s="72">
        <v>2078806</v>
      </c>
      <c r="E5" s="72">
        <v>2179925</v>
      </c>
      <c r="F5" s="75">
        <v>2038736</v>
      </c>
      <c r="G5" s="72">
        <v>2204301</v>
      </c>
      <c r="H5" s="75"/>
      <c r="I5" s="75">
        <v>1982367</v>
      </c>
      <c r="J5" s="72">
        <v>2152878</v>
      </c>
      <c r="K5" s="72">
        <v>1996960</v>
      </c>
      <c r="M5" s="72">
        <v>2037046</v>
      </c>
      <c r="N5" s="72">
        <v>1885634</v>
      </c>
      <c r="O5" s="72">
        <v>1937592</v>
      </c>
      <c r="P5" s="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x14ac:dyDescent="0.3">
      <c r="A6" s="22" t="s">
        <v>429</v>
      </c>
      <c r="B6" s="72">
        <v>26867</v>
      </c>
      <c r="C6" s="23"/>
      <c r="D6" s="72">
        <v>19206</v>
      </c>
      <c r="E6" s="72">
        <v>29709</v>
      </c>
      <c r="F6" s="75">
        <v>19961</v>
      </c>
      <c r="G6" s="72">
        <v>20229</v>
      </c>
      <c r="H6" s="75"/>
      <c r="I6" s="75">
        <v>17674</v>
      </c>
      <c r="J6" s="72">
        <v>20828</v>
      </c>
      <c r="K6" s="72">
        <v>19897</v>
      </c>
      <c r="M6" s="72">
        <v>19729</v>
      </c>
      <c r="N6" s="72">
        <v>9925</v>
      </c>
      <c r="O6" s="72">
        <v>19979</v>
      </c>
      <c r="P6" s="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3">
      <c r="A7" s="22" t="s">
        <v>430</v>
      </c>
      <c r="B7" s="72">
        <v>49965</v>
      </c>
      <c r="C7" s="23"/>
      <c r="D7" s="72">
        <v>66151</v>
      </c>
      <c r="E7" s="72">
        <v>65010</v>
      </c>
      <c r="F7" s="75">
        <v>7861</v>
      </c>
      <c r="G7" s="72">
        <v>65010</v>
      </c>
      <c r="H7" s="75"/>
      <c r="I7" s="75">
        <v>76300</v>
      </c>
      <c r="J7" s="72">
        <v>65010</v>
      </c>
      <c r="K7" s="72">
        <v>65896</v>
      </c>
      <c r="M7" s="72">
        <v>65010</v>
      </c>
      <c r="N7" s="72">
        <v>975</v>
      </c>
      <c r="O7" s="72">
        <v>36300</v>
      </c>
      <c r="P7" s="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x14ac:dyDescent="0.3">
      <c r="A8" s="22" t="s">
        <v>431</v>
      </c>
      <c r="B8" s="72">
        <v>247213</v>
      </c>
      <c r="C8" s="23"/>
      <c r="D8" s="72">
        <v>248010</v>
      </c>
      <c r="E8" s="72">
        <v>233400</v>
      </c>
      <c r="F8" s="75">
        <v>295855</v>
      </c>
      <c r="G8" s="72">
        <v>233400</v>
      </c>
      <c r="H8" s="72"/>
      <c r="I8" s="75">
        <v>261519</v>
      </c>
      <c r="J8" s="72">
        <v>249000</v>
      </c>
      <c r="K8" s="72">
        <v>250238</v>
      </c>
      <c r="M8" s="72">
        <v>250000</v>
      </c>
      <c r="N8" s="72">
        <v>175000</v>
      </c>
      <c r="O8" s="72">
        <v>240000</v>
      </c>
      <c r="P8" s="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x14ac:dyDescent="0.3">
      <c r="A9" s="22" t="s">
        <v>432</v>
      </c>
      <c r="B9" s="72">
        <v>512266</v>
      </c>
      <c r="C9" s="23"/>
      <c r="D9" s="72">
        <v>506837</v>
      </c>
      <c r="E9" s="72">
        <v>505050</v>
      </c>
      <c r="F9" s="75">
        <v>490423</v>
      </c>
      <c r="G9" s="75">
        <v>509550</v>
      </c>
      <c r="H9" s="75"/>
      <c r="I9" s="75">
        <v>532500</v>
      </c>
      <c r="J9" s="75">
        <v>510600</v>
      </c>
      <c r="K9" s="75">
        <v>529544</v>
      </c>
      <c r="M9" s="75">
        <v>538020</v>
      </c>
      <c r="N9" s="75">
        <v>338870</v>
      </c>
      <c r="O9" s="75">
        <v>290971</v>
      </c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x14ac:dyDescent="0.3">
      <c r="A10" s="22" t="s">
        <v>433</v>
      </c>
      <c r="B10" s="72">
        <v>480000</v>
      </c>
      <c r="C10" s="23"/>
      <c r="D10" s="72">
        <v>579000</v>
      </c>
      <c r="E10" s="72">
        <v>579000</v>
      </c>
      <c r="F10" s="75">
        <v>579000</v>
      </c>
      <c r="G10" s="75">
        <v>579000</v>
      </c>
      <c r="H10" s="75"/>
      <c r="I10" s="75">
        <v>553910</v>
      </c>
      <c r="J10" s="75">
        <v>579000</v>
      </c>
      <c r="K10" s="75">
        <v>579544</v>
      </c>
      <c r="M10" s="88">
        <v>567000</v>
      </c>
      <c r="N10" s="75">
        <v>521825</v>
      </c>
      <c r="O10" s="75">
        <v>544320</v>
      </c>
      <c r="P10" s="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x14ac:dyDescent="0.3">
      <c r="A11" s="22" t="s">
        <v>434</v>
      </c>
      <c r="B11" s="72">
        <v>3546</v>
      </c>
      <c r="C11" s="23"/>
      <c r="D11" s="72">
        <v>3525</v>
      </c>
      <c r="E11" s="72">
        <v>4260</v>
      </c>
      <c r="F11" s="75">
        <v>3878</v>
      </c>
      <c r="G11" s="75">
        <v>4669</v>
      </c>
      <c r="H11" s="75"/>
      <c r="I11" s="75">
        <v>3900</v>
      </c>
      <c r="J11" s="75">
        <v>5387</v>
      </c>
      <c r="K11" s="75">
        <v>3942</v>
      </c>
      <c r="M11" s="75">
        <v>5194</v>
      </c>
      <c r="N11" s="75">
        <v>3755</v>
      </c>
      <c r="O11" s="75">
        <v>4499</v>
      </c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x14ac:dyDescent="0.3">
      <c r="A12" s="22" t="s">
        <v>47</v>
      </c>
      <c r="B12" s="72">
        <v>153453</v>
      </c>
      <c r="C12" s="23"/>
      <c r="D12" s="72">
        <v>152837</v>
      </c>
      <c r="E12" s="72">
        <v>174392</v>
      </c>
      <c r="F12" s="75">
        <v>149655</v>
      </c>
      <c r="G12" s="75">
        <v>175580</v>
      </c>
      <c r="H12" s="75"/>
      <c r="I12" s="75">
        <v>149012</v>
      </c>
      <c r="J12" s="75">
        <v>167012</v>
      </c>
      <c r="K12" s="75">
        <v>151960</v>
      </c>
      <c r="M12" s="75">
        <v>165773</v>
      </c>
      <c r="N12" s="75">
        <v>125704</v>
      </c>
      <c r="O12" s="75">
        <v>140472</v>
      </c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x14ac:dyDescent="0.3">
      <c r="A13" s="22" t="s">
        <v>435</v>
      </c>
      <c r="B13" s="72">
        <v>36602</v>
      </c>
      <c r="C13" s="23"/>
      <c r="D13" s="72">
        <v>36459</v>
      </c>
      <c r="E13" s="72">
        <v>40785</v>
      </c>
      <c r="F13" s="75">
        <v>35410</v>
      </c>
      <c r="G13" s="75">
        <v>41063</v>
      </c>
      <c r="H13" s="75"/>
      <c r="I13" s="75">
        <v>35332</v>
      </c>
      <c r="J13" s="75">
        <v>40304</v>
      </c>
      <c r="K13" s="75">
        <v>36665</v>
      </c>
      <c r="L13" s="75"/>
      <c r="M13" s="75">
        <v>38886</v>
      </c>
      <c r="N13" s="75">
        <v>29653</v>
      </c>
      <c r="O13" s="75">
        <v>33438</v>
      </c>
      <c r="P13" s="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x14ac:dyDescent="0.3">
      <c r="A14" s="22" t="s">
        <v>49</v>
      </c>
      <c r="B14" s="72">
        <v>354719</v>
      </c>
      <c r="C14" s="23"/>
      <c r="D14" s="72">
        <v>373327</v>
      </c>
      <c r="E14" s="72">
        <v>387867</v>
      </c>
      <c r="F14" s="75">
        <v>377172</v>
      </c>
      <c r="G14" s="75">
        <v>405138</v>
      </c>
      <c r="H14" s="75"/>
      <c r="I14" s="75">
        <v>374789</v>
      </c>
      <c r="J14" s="75">
        <v>397328</v>
      </c>
      <c r="K14" s="75">
        <v>375997</v>
      </c>
      <c r="L14" s="75"/>
      <c r="M14" s="75">
        <v>386966</v>
      </c>
      <c r="N14" s="75">
        <v>318203</v>
      </c>
      <c r="O14" s="75">
        <v>336345</v>
      </c>
      <c r="P14" s="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x14ac:dyDescent="0.3">
      <c r="A15" s="22" t="s">
        <v>79</v>
      </c>
      <c r="B15" s="72">
        <v>520</v>
      </c>
      <c r="C15" s="23"/>
      <c r="D15" s="72">
        <v>506</v>
      </c>
      <c r="E15" s="72">
        <v>0</v>
      </c>
      <c r="F15" s="75">
        <v>243</v>
      </c>
      <c r="G15" s="75">
        <v>0</v>
      </c>
      <c r="H15" s="75"/>
      <c r="I15" s="75">
        <v>408</v>
      </c>
      <c r="J15" s="75">
        <v>1116</v>
      </c>
      <c r="K15" s="75">
        <v>1424</v>
      </c>
      <c r="L15" s="75"/>
      <c r="M15" s="75">
        <v>500</v>
      </c>
      <c r="N15" s="75">
        <v>142</v>
      </c>
      <c r="O15" s="75">
        <v>543</v>
      </c>
      <c r="P15" s="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x14ac:dyDescent="0.3">
      <c r="A16" s="22" t="s">
        <v>436</v>
      </c>
      <c r="B16" s="72">
        <v>34284</v>
      </c>
      <c r="C16" s="23"/>
      <c r="D16" s="72">
        <v>33616</v>
      </c>
      <c r="E16" s="72">
        <v>33090</v>
      </c>
      <c r="F16" s="75">
        <v>31642</v>
      </c>
      <c r="G16" s="75">
        <v>32850</v>
      </c>
      <c r="H16" s="75"/>
      <c r="I16" s="75">
        <v>27248</v>
      </c>
      <c r="J16" s="75">
        <v>30274</v>
      </c>
      <c r="K16" s="75">
        <v>26442</v>
      </c>
      <c r="L16" s="75"/>
      <c r="M16" s="75">
        <v>22026</v>
      </c>
      <c r="N16" s="75">
        <v>20888</v>
      </c>
      <c r="O16" s="75">
        <v>21240</v>
      </c>
      <c r="P16" s="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6.2" x14ac:dyDescent="0.45">
      <c r="A17" s="22" t="s">
        <v>437</v>
      </c>
      <c r="B17" s="73">
        <v>7849</v>
      </c>
      <c r="C17" s="23"/>
      <c r="D17" s="73">
        <v>7975</v>
      </c>
      <c r="E17" s="73">
        <v>8450</v>
      </c>
      <c r="F17" s="79">
        <v>6822</v>
      </c>
      <c r="G17" s="79">
        <v>10920</v>
      </c>
      <c r="H17" s="75"/>
      <c r="I17" s="79">
        <v>5616</v>
      </c>
      <c r="J17" s="79">
        <v>6170</v>
      </c>
      <c r="K17" s="79">
        <v>6170</v>
      </c>
      <c r="L17" s="75"/>
      <c r="M17" s="79">
        <v>13845</v>
      </c>
      <c r="N17" s="79">
        <v>5000</v>
      </c>
      <c r="O17" s="79">
        <v>5500</v>
      </c>
      <c r="P17" s="3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x14ac:dyDescent="0.3">
      <c r="A18" s="26" t="s">
        <v>52</v>
      </c>
      <c r="B18" s="74">
        <f>SUM(B5:B17)</f>
        <v>3984479</v>
      </c>
      <c r="C18" s="36"/>
      <c r="D18" s="74">
        <f>SUM(D5:D17)</f>
        <v>4106255</v>
      </c>
      <c r="E18" s="74">
        <f>SUM(E5:E17)</f>
        <v>4240938</v>
      </c>
      <c r="F18" s="81">
        <v>4036661</v>
      </c>
      <c r="G18" s="81">
        <f>SUM(G5:G17)</f>
        <v>4281710</v>
      </c>
      <c r="H18" s="75"/>
      <c r="I18" s="81">
        <f>SUM(I5:I17)</f>
        <v>4020575</v>
      </c>
      <c r="J18" s="81">
        <v>4224907</v>
      </c>
      <c r="K18" s="81">
        <f>SUM(K5:K17)</f>
        <v>4044679</v>
      </c>
      <c r="L18" s="75"/>
      <c r="M18" s="81">
        <v>4109995</v>
      </c>
      <c r="N18" s="81">
        <f>SUM(N5:N17)</f>
        <v>3435574</v>
      </c>
      <c r="O18" s="81">
        <f>SUM(O5:O17)</f>
        <v>3611199</v>
      </c>
      <c r="P18" s="3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x14ac:dyDescent="0.3">
      <c r="A19" s="22" t="s">
        <v>438</v>
      </c>
      <c r="B19" s="72"/>
      <c r="C19" s="23"/>
      <c r="D19" s="127"/>
      <c r="E19" s="72"/>
      <c r="F19" s="75"/>
      <c r="G19" s="75"/>
      <c r="H19" s="75"/>
      <c r="I19" s="75"/>
      <c r="J19" s="75"/>
      <c r="K19" s="75"/>
      <c r="L19" s="75"/>
      <c r="M19" s="84"/>
      <c r="N19" s="75"/>
      <c r="O19" s="75"/>
      <c r="P19" s="3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x14ac:dyDescent="0.3">
      <c r="A20" s="22" t="s">
        <v>439</v>
      </c>
      <c r="B20" s="72">
        <v>234</v>
      </c>
      <c r="C20" s="23"/>
      <c r="D20" s="72">
        <v>1227</v>
      </c>
      <c r="E20" s="72">
        <v>1900</v>
      </c>
      <c r="F20" s="75">
        <v>1571</v>
      </c>
      <c r="G20" s="75">
        <v>1580</v>
      </c>
      <c r="H20" s="75"/>
      <c r="I20" s="75">
        <v>1524</v>
      </c>
      <c r="J20" s="75">
        <v>1470</v>
      </c>
      <c r="K20" s="75">
        <v>1400</v>
      </c>
      <c r="L20" s="75"/>
      <c r="M20" s="75">
        <v>2310</v>
      </c>
      <c r="N20" s="75">
        <v>2045</v>
      </c>
      <c r="O20" s="75">
        <v>1293</v>
      </c>
      <c r="P20" s="3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6.2" x14ac:dyDescent="0.45">
      <c r="A21" s="22" t="s">
        <v>440</v>
      </c>
      <c r="B21" s="73">
        <v>1487619</v>
      </c>
      <c r="C21" s="23"/>
      <c r="D21" s="73">
        <v>1637496</v>
      </c>
      <c r="E21" s="147">
        <v>1633770</v>
      </c>
      <c r="F21" s="79">
        <v>1724250</v>
      </c>
      <c r="G21" s="79">
        <v>1739728</v>
      </c>
      <c r="H21" s="75"/>
      <c r="I21" s="79">
        <v>1831926</v>
      </c>
      <c r="J21" s="79">
        <v>1841512</v>
      </c>
      <c r="K21" s="79">
        <v>1874612</v>
      </c>
      <c r="L21" s="75"/>
      <c r="M21" s="79">
        <v>1873288</v>
      </c>
      <c r="N21" s="79">
        <v>1908288</v>
      </c>
      <c r="O21" s="79">
        <v>1591173</v>
      </c>
      <c r="P21" s="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x14ac:dyDescent="0.3">
      <c r="A22" s="26" t="s">
        <v>471</v>
      </c>
      <c r="B22" s="74">
        <f>SUM(B20:B21)</f>
        <v>1487853</v>
      </c>
      <c r="C22" s="36"/>
      <c r="D22" s="74">
        <f>SUM(D20:D21)</f>
        <v>1638723</v>
      </c>
      <c r="E22" s="74">
        <f>SUM(E20:E21)</f>
        <v>1635670</v>
      </c>
      <c r="F22" s="81">
        <v>1725822</v>
      </c>
      <c r="G22" s="81">
        <f>SUM(G20:G21)</f>
        <v>1741308</v>
      </c>
      <c r="H22" s="75"/>
      <c r="I22" s="81">
        <f>SUM(I20:I21)</f>
        <v>1833450</v>
      </c>
      <c r="J22" s="81">
        <v>1842982</v>
      </c>
      <c r="K22" s="81">
        <f>SUM(K20:K21)</f>
        <v>1876012</v>
      </c>
      <c r="L22" s="75"/>
      <c r="M22" s="81">
        <v>1875598</v>
      </c>
      <c r="N22" s="81">
        <f>SUM(N20:N21)</f>
        <v>1910333</v>
      </c>
      <c r="O22" s="81">
        <f>SUM(O20:O21)</f>
        <v>1592466</v>
      </c>
      <c r="P22" s="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x14ac:dyDescent="0.3">
      <c r="A23" s="22"/>
      <c r="B23" s="72"/>
      <c r="C23" s="23"/>
      <c r="D23" s="127"/>
      <c r="E23" s="72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3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x14ac:dyDescent="0.3">
      <c r="A24" s="22" t="s">
        <v>441</v>
      </c>
      <c r="B24" s="72">
        <v>24716</v>
      </c>
      <c r="C24" s="23"/>
      <c r="D24" s="72">
        <v>19320</v>
      </c>
      <c r="E24" s="72">
        <v>31200</v>
      </c>
      <c r="F24" s="75">
        <v>22349</v>
      </c>
      <c r="G24" s="75">
        <v>42200</v>
      </c>
      <c r="H24" s="75"/>
      <c r="I24" s="75">
        <v>58454</v>
      </c>
      <c r="J24" s="75">
        <v>47000</v>
      </c>
      <c r="K24" s="75">
        <v>30000</v>
      </c>
      <c r="L24" s="75"/>
      <c r="M24" s="75">
        <v>50000</v>
      </c>
      <c r="N24" s="75">
        <v>25000</v>
      </c>
      <c r="O24" s="75">
        <v>50000</v>
      </c>
      <c r="P24" s="3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x14ac:dyDescent="0.3">
      <c r="A25" s="22" t="s">
        <v>442</v>
      </c>
      <c r="B25" s="72">
        <v>12086</v>
      </c>
      <c r="C25" s="23"/>
      <c r="D25" s="72">
        <v>16578</v>
      </c>
      <c r="E25" s="72">
        <v>20000</v>
      </c>
      <c r="F25" s="75">
        <v>18955</v>
      </c>
      <c r="G25" s="75">
        <v>20000</v>
      </c>
      <c r="H25" s="75"/>
      <c r="I25" s="75">
        <v>16588</v>
      </c>
      <c r="J25" s="75">
        <v>18500</v>
      </c>
      <c r="K25" s="75">
        <v>18500</v>
      </c>
      <c r="L25" s="75"/>
      <c r="M25" s="75">
        <v>20000</v>
      </c>
      <c r="N25" s="75">
        <v>20000</v>
      </c>
      <c r="O25" s="75">
        <v>20000</v>
      </c>
      <c r="P25" s="3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x14ac:dyDescent="0.3">
      <c r="A26" s="22" t="s">
        <v>443</v>
      </c>
      <c r="B26" s="72">
        <v>0</v>
      </c>
      <c r="C26" s="23"/>
      <c r="D26" s="72">
        <v>0</v>
      </c>
      <c r="E26" s="72">
        <v>1200</v>
      </c>
      <c r="F26" s="75">
        <v>875</v>
      </c>
      <c r="G26" s="75">
        <v>1200</v>
      </c>
      <c r="H26" s="75"/>
      <c r="I26" s="75">
        <v>0</v>
      </c>
      <c r="J26" s="75">
        <v>0</v>
      </c>
      <c r="K26" s="75">
        <v>0</v>
      </c>
      <c r="L26" s="75"/>
      <c r="M26" s="75">
        <v>0</v>
      </c>
      <c r="N26" s="75">
        <v>0</v>
      </c>
      <c r="O26" s="75">
        <v>0</v>
      </c>
      <c r="P26" s="3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x14ac:dyDescent="0.3">
      <c r="A27" s="22" t="s">
        <v>444</v>
      </c>
      <c r="B27" s="72">
        <v>18129</v>
      </c>
      <c r="C27" s="23"/>
      <c r="D27" s="72">
        <v>3491</v>
      </c>
      <c r="E27" s="72">
        <v>7500</v>
      </c>
      <c r="F27" s="75">
        <v>4403</v>
      </c>
      <c r="G27" s="75">
        <v>10750</v>
      </c>
      <c r="H27" s="75"/>
      <c r="I27" s="75">
        <v>3887</v>
      </c>
      <c r="J27" s="75">
        <v>7500</v>
      </c>
      <c r="K27" s="75">
        <v>5500</v>
      </c>
      <c r="L27" s="75"/>
      <c r="M27" s="75">
        <v>6300</v>
      </c>
      <c r="N27" s="75">
        <v>3000</v>
      </c>
      <c r="O27" s="75">
        <v>4502</v>
      </c>
      <c r="P27" s="3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x14ac:dyDescent="0.3">
      <c r="A28" s="22" t="s">
        <v>445</v>
      </c>
      <c r="B28" s="72">
        <v>293287</v>
      </c>
      <c r="C28" s="23"/>
      <c r="D28" s="72">
        <v>284950</v>
      </c>
      <c r="E28" s="72">
        <v>291130</v>
      </c>
      <c r="F28" s="75">
        <v>233833</v>
      </c>
      <c r="G28" s="75">
        <v>276000</v>
      </c>
      <c r="H28" s="75"/>
      <c r="I28" s="75">
        <v>267405</v>
      </c>
      <c r="J28" s="75">
        <v>288500</v>
      </c>
      <c r="K28" s="75">
        <v>288500</v>
      </c>
      <c r="L28" s="75"/>
      <c r="M28" s="75">
        <v>318500</v>
      </c>
      <c r="N28" s="75">
        <v>303500</v>
      </c>
      <c r="O28" s="75">
        <v>281000</v>
      </c>
      <c r="P28" s="3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x14ac:dyDescent="0.3">
      <c r="A29" s="22" t="s">
        <v>446</v>
      </c>
      <c r="B29" s="72">
        <v>30000</v>
      </c>
      <c r="C29" s="23"/>
      <c r="D29" s="72">
        <v>14538</v>
      </c>
      <c r="E29" s="72">
        <v>20000</v>
      </c>
      <c r="F29" s="75">
        <v>18646</v>
      </c>
      <c r="G29" s="75">
        <v>30000</v>
      </c>
      <c r="H29" s="75"/>
      <c r="I29" s="75">
        <v>322</v>
      </c>
      <c r="J29" s="75">
        <v>25000</v>
      </c>
      <c r="K29" s="75">
        <v>20000</v>
      </c>
      <c r="L29" s="75"/>
      <c r="M29" s="75">
        <v>45000</v>
      </c>
      <c r="N29" s="75">
        <v>20000</v>
      </c>
      <c r="O29" s="75">
        <v>28002</v>
      </c>
      <c r="P29" s="3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x14ac:dyDescent="0.3">
      <c r="A30" s="22" t="s">
        <v>447</v>
      </c>
      <c r="B30" s="72">
        <v>46982</v>
      </c>
      <c r="C30" s="23"/>
      <c r="D30" s="72">
        <v>58359</v>
      </c>
      <c r="E30" s="72">
        <v>82000</v>
      </c>
      <c r="F30" s="75">
        <v>55661</v>
      </c>
      <c r="G30" s="75">
        <v>104000</v>
      </c>
      <c r="H30" s="75"/>
      <c r="I30" s="75">
        <v>64958</v>
      </c>
      <c r="J30" s="75">
        <v>65500</v>
      </c>
      <c r="K30" s="75">
        <v>65500</v>
      </c>
      <c r="L30" s="75"/>
      <c r="M30" s="75">
        <v>70000</v>
      </c>
      <c r="N30" s="75">
        <v>30000</v>
      </c>
      <c r="O30" s="75">
        <v>50000</v>
      </c>
      <c r="P30" s="3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x14ac:dyDescent="0.3">
      <c r="A31" s="22" t="s">
        <v>448</v>
      </c>
      <c r="B31" s="72">
        <v>60086</v>
      </c>
      <c r="C31" s="23"/>
      <c r="D31" s="72">
        <v>62338</v>
      </c>
      <c r="E31" s="72">
        <v>62350</v>
      </c>
      <c r="F31" s="75">
        <v>67591</v>
      </c>
      <c r="G31" s="75">
        <v>67450</v>
      </c>
      <c r="H31" s="75"/>
      <c r="I31" s="75">
        <v>65133</v>
      </c>
      <c r="J31" s="75">
        <v>68950</v>
      </c>
      <c r="K31" s="75">
        <v>68950</v>
      </c>
      <c r="L31" s="75"/>
      <c r="M31" s="75">
        <v>95850</v>
      </c>
      <c r="N31" s="75">
        <v>81000</v>
      </c>
      <c r="O31" s="75">
        <v>72451</v>
      </c>
      <c r="P31" s="3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x14ac:dyDescent="0.3">
      <c r="A32" s="22" t="s">
        <v>449</v>
      </c>
      <c r="B32" s="72">
        <v>140186</v>
      </c>
      <c r="C32" s="23"/>
      <c r="D32" s="72">
        <v>116887</v>
      </c>
      <c r="E32" s="72">
        <v>116500</v>
      </c>
      <c r="F32" s="75">
        <v>112438</v>
      </c>
      <c r="G32" s="75">
        <v>106000</v>
      </c>
      <c r="H32" s="75"/>
      <c r="I32" s="75">
        <v>118367</v>
      </c>
      <c r="J32" s="75">
        <v>110000</v>
      </c>
      <c r="K32" s="75">
        <v>125000</v>
      </c>
      <c r="L32" s="75"/>
      <c r="M32" s="75">
        <v>120000</v>
      </c>
      <c r="N32" s="75">
        <v>110000</v>
      </c>
      <c r="O32" s="75">
        <v>115000</v>
      </c>
      <c r="P32" s="3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x14ac:dyDescent="0.3">
      <c r="A33" s="22" t="s">
        <v>450</v>
      </c>
      <c r="B33" s="72">
        <v>24501</v>
      </c>
      <c r="C33" s="23"/>
      <c r="D33" s="72">
        <v>31307</v>
      </c>
      <c r="E33" s="72">
        <v>39500</v>
      </c>
      <c r="F33" s="75">
        <v>23395</v>
      </c>
      <c r="G33" s="72">
        <v>35000</v>
      </c>
      <c r="H33" s="75"/>
      <c r="I33" s="75">
        <v>5523</v>
      </c>
      <c r="J33" s="75">
        <v>0</v>
      </c>
      <c r="K33" s="75">
        <v>10000</v>
      </c>
      <c r="L33" s="75"/>
      <c r="M33" s="72">
        <v>19500</v>
      </c>
      <c r="N33" s="75">
        <v>19500</v>
      </c>
      <c r="O33" s="75">
        <v>19500</v>
      </c>
      <c r="P33" s="3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x14ac:dyDescent="0.3">
      <c r="A34" s="22" t="s">
        <v>451</v>
      </c>
      <c r="B34" s="72">
        <v>76470</v>
      </c>
      <c r="C34" s="23"/>
      <c r="D34" s="72">
        <v>138925</v>
      </c>
      <c r="E34" s="72">
        <v>113000</v>
      </c>
      <c r="F34" s="75">
        <v>88189</v>
      </c>
      <c r="G34" s="75">
        <v>111000</v>
      </c>
      <c r="H34" s="75"/>
      <c r="I34" s="75">
        <v>125000</v>
      </c>
      <c r="J34" s="75">
        <v>130846</v>
      </c>
      <c r="K34" s="75">
        <v>125000</v>
      </c>
      <c r="L34" s="75"/>
      <c r="M34" s="75">
        <v>139000</v>
      </c>
      <c r="N34" s="75">
        <v>119000</v>
      </c>
      <c r="O34" s="75">
        <v>124000</v>
      </c>
      <c r="P34" s="3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x14ac:dyDescent="0.3">
      <c r="A35" s="22" t="s">
        <v>452</v>
      </c>
      <c r="B35" s="72">
        <v>57663</v>
      </c>
      <c r="C35" s="23"/>
      <c r="D35" s="72">
        <v>72000</v>
      </c>
      <c r="E35" s="72">
        <v>72000</v>
      </c>
      <c r="F35" s="75">
        <v>63684</v>
      </c>
      <c r="G35" s="75">
        <v>65000</v>
      </c>
      <c r="H35" s="75"/>
      <c r="I35" s="75">
        <v>44957</v>
      </c>
      <c r="J35" s="75">
        <v>65000</v>
      </c>
      <c r="K35" s="75">
        <v>65000</v>
      </c>
      <c r="L35" s="75"/>
      <c r="M35" s="75">
        <v>76000</v>
      </c>
      <c r="N35" s="75">
        <v>50000</v>
      </c>
      <c r="O35" s="75">
        <v>37500</v>
      </c>
      <c r="P35" s="3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6.2" x14ac:dyDescent="0.45">
      <c r="A36" s="22" t="s">
        <v>453</v>
      </c>
      <c r="B36" s="73">
        <v>58912</v>
      </c>
      <c r="C36" s="23"/>
      <c r="D36" s="73">
        <v>61973</v>
      </c>
      <c r="E36" s="73">
        <v>74400</v>
      </c>
      <c r="F36" s="79">
        <v>68911</v>
      </c>
      <c r="G36" s="79">
        <v>79000</v>
      </c>
      <c r="H36" s="75"/>
      <c r="I36" s="79">
        <v>83861</v>
      </c>
      <c r="J36" s="79">
        <v>96000</v>
      </c>
      <c r="K36" s="79">
        <v>96000</v>
      </c>
      <c r="L36" s="75"/>
      <c r="M36" s="79">
        <v>95025</v>
      </c>
      <c r="N36" s="79">
        <v>81525</v>
      </c>
      <c r="O36" s="79">
        <v>81702</v>
      </c>
      <c r="P36" s="3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x14ac:dyDescent="0.3">
      <c r="A37" s="26" t="s">
        <v>92</v>
      </c>
      <c r="B37" s="74">
        <f>SUM(B24:B36)</f>
        <v>843018</v>
      </c>
      <c r="C37" s="36"/>
      <c r="D37" s="74">
        <f>SUM(D24:D36)</f>
        <v>880666</v>
      </c>
      <c r="E37" s="74">
        <f>SUM(E24:E36)</f>
        <v>930780</v>
      </c>
      <c r="F37" s="81">
        <v>778930</v>
      </c>
      <c r="G37" s="81">
        <f>SUM(G24:G36)</f>
        <v>947600</v>
      </c>
      <c r="H37" s="75"/>
      <c r="I37" s="81">
        <f>SUM(I24:I36)</f>
        <v>854455</v>
      </c>
      <c r="J37" s="81">
        <v>922796</v>
      </c>
      <c r="K37" s="81">
        <v>917950</v>
      </c>
      <c r="L37" s="75"/>
      <c r="M37" s="109">
        <v>1055175</v>
      </c>
      <c r="N37" s="81">
        <f>SUM(N24:N36)</f>
        <v>862525</v>
      </c>
      <c r="O37" s="81">
        <f>SUM(O24:O36)</f>
        <v>883657</v>
      </c>
      <c r="P37" s="3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x14ac:dyDescent="0.3">
      <c r="A38" s="22"/>
      <c r="B38" s="72"/>
      <c r="C38" s="23"/>
      <c r="D38" s="127"/>
      <c r="E38" s="72"/>
      <c r="F38" s="75"/>
      <c r="G38" s="75"/>
      <c r="H38" s="75"/>
      <c r="I38" s="75"/>
      <c r="J38" s="75"/>
      <c r="K38" s="75"/>
      <c r="L38" s="75"/>
      <c r="M38" s="117"/>
      <c r="N38" s="75"/>
      <c r="O38" s="75"/>
      <c r="P38" s="3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6.2" x14ac:dyDescent="0.45">
      <c r="A39" s="22" t="s">
        <v>454</v>
      </c>
      <c r="B39" s="73">
        <v>433</v>
      </c>
      <c r="C39" s="23"/>
      <c r="D39" s="91">
        <v>617</v>
      </c>
      <c r="E39" s="73">
        <v>1500</v>
      </c>
      <c r="F39" s="79">
        <v>989</v>
      </c>
      <c r="G39" s="79">
        <v>1000</v>
      </c>
      <c r="H39" s="75"/>
      <c r="I39" s="79">
        <v>1178</v>
      </c>
      <c r="J39" s="79">
        <v>1000</v>
      </c>
      <c r="K39" s="79">
        <v>1000</v>
      </c>
      <c r="L39" s="75"/>
      <c r="M39" s="113">
        <v>1000</v>
      </c>
      <c r="N39" s="79">
        <v>1000</v>
      </c>
      <c r="O39" s="79">
        <v>500</v>
      </c>
      <c r="P39" s="3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x14ac:dyDescent="0.3">
      <c r="A40" s="26" t="s">
        <v>274</v>
      </c>
      <c r="B40" s="74">
        <v>433</v>
      </c>
      <c r="C40" s="36"/>
      <c r="D40" s="74">
        <v>617</v>
      </c>
      <c r="E40" s="74">
        <v>1500</v>
      </c>
      <c r="F40" s="81">
        <v>989</v>
      </c>
      <c r="G40" s="81">
        <v>1000</v>
      </c>
      <c r="H40" s="75"/>
      <c r="I40" s="81">
        <v>1178</v>
      </c>
      <c r="J40" s="81">
        <v>1000</v>
      </c>
      <c r="K40" s="81">
        <v>1000</v>
      </c>
      <c r="L40" s="75"/>
      <c r="M40" s="109">
        <v>1000</v>
      </c>
      <c r="N40" s="81">
        <v>1000</v>
      </c>
      <c r="O40" s="81">
        <v>500</v>
      </c>
      <c r="P40" s="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x14ac:dyDescent="0.3">
      <c r="A41" s="22"/>
      <c r="B41" s="72"/>
      <c r="C41" s="23"/>
      <c r="D41" s="127"/>
      <c r="E41" s="72"/>
      <c r="F41" s="75"/>
      <c r="G41" s="75"/>
      <c r="H41" s="75"/>
      <c r="I41" s="75"/>
      <c r="J41" s="75"/>
      <c r="K41" s="75"/>
      <c r="L41" s="75"/>
      <c r="M41" s="117"/>
      <c r="N41" s="75"/>
      <c r="O41" s="75"/>
      <c r="P41" s="3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6.2" customHeight="1" x14ac:dyDescent="0.3">
      <c r="A42" s="22" t="s">
        <v>455</v>
      </c>
      <c r="B42" s="72">
        <v>4761</v>
      </c>
      <c r="C42" s="23"/>
      <c r="D42" s="72">
        <v>5131</v>
      </c>
      <c r="E42" s="72">
        <v>6000</v>
      </c>
      <c r="F42" s="75">
        <v>5441</v>
      </c>
      <c r="G42" s="72">
        <v>5790</v>
      </c>
      <c r="H42" s="72"/>
      <c r="I42" s="72">
        <v>5968</v>
      </c>
      <c r="J42" s="72">
        <v>5790</v>
      </c>
      <c r="K42" s="72">
        <v>5790</v>
      </c>
      <c r="L42" s="75"/>
      <c r="M42" s="116">
        <v>5900</v>
      </c>
      <c r="N42" s="72">
        <v>5900</v>
      </c>
      <c r="O42" s="72">
        <v>5900</v>
      </c>
      <c r="P42" s="3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6.2" customHeight="1" x14ac:dyDescent="0.3">
      <c r="A43" s="22" t="s">
        <v>456</v>
      </c>
      <c r="B43" s="72">
        <v>24026</v>
      </c>
      <c r="C43" s="23"/>
      <c r="D43" s="72">
        <v>25180</v>
      </c>
      <c r="E43" s="72">
        <v>25500</v>
      </c>
      <c r="F43" s="75">
        <v>25879</v>
      </c>
      <c r="G43" s="72">
        <v>25340</v>
      </c>
      <c r="H43" s="84"/>
      <c r="I43" s="72">
        <v>27158</v>
      </c>
      <c r="J43" s="72">
        <v>25340</v>
      </c>
      <c r="K43" s="72">
        <v>25340</v>
      </c>
      <c r="L43" s="75"/>
      <c r="M43" s="116">
        <v>25590</v>
      </c>
      <c r="N43" s="72">
        <v>25590</v>
      </c>
      <c r="O43" s="72">
        <v>23640</v>
      </c>
      <c r="P43" s="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6.2" customHeight="1" x14ac:dyDescent="0.3">
      <c r="A44" s="22" t="s">
        <v>457</v>
      </c>
      <c r="B44" s="72">
        <v>2005</v>
      </c>
      <c r="C44" s="23"/>
      <c r="D44" s="72">
        <v>1995</v>
      </c>
      <c r="E44" s="72">
        <v>2000</v>
      </c>
      <c r="F44" s="75">
        <v>2013</v>
      </c>
      <c r="G44" s="72">
        <v>2000</v>
      </c>
      <c r="H44" s="84"/>
      <c r="I44" s="72">
        <v>2434</v>
      </c>
      <c r="J44" s="72">
        <v>2000</v>
      </c>
      <c r="K44" s="72">
        <v>2400</v>
      </c>
      <c r="L44" s="75"/>
      <c r="M44" s="116">
        <v>2000</v>
      </c>
      <c r="N44" s="72">
        <v>2500</v>
      </c>
      <c r="O44" s="72">
        <v>26500</v>
      </c>
      <c r="P44" s="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6.2" customHeight="1" x14ac:dyDescent="0.3">
      <c r="A45" s="22" t="s">
        <v>458</v>
      </c>
      <c r="B45" s="72">
        <v>83226</v>
      </c>
      <c r="C45" s="23"/>
      <c r="D45" s="72">
        <v>93027</v>
      </c>
      <c r="E45" s="72">
        <v>93700</v>
      </c>
      <c r="F45" s="75">
        <v>96857</v>
      </c>
      <c r="G45" s="72">
        <v>96500</v>
      </c>
      <c r="H45" s="84"/>
      <c r="I45" s="72">
        <v>101397</v>
      </c>
      <c r="J45" s="72">
        <v>101500</v>
      </c>
      <c r="K45" s="72">
        <v>101100</v>
      </c>
      <c r="L45" s="75"/>
      <c r="M45" s="116">
        <v>97000</v>
      </c>
      <c r="N45" s="72">
        <v>97000</v>
      </c>
      <c r="O45" s="72">
        <v>93000</v>
      </c>
      <c r="P45" s="3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6.2" customHeight="1" x14ac:dyDescent="0.3">
      <c r="A46" s="22" t="s">
        <v>459</v>
      </c>
      <c r="B46" s="72">
        <v>66798</v>
      </c>
      <c r="C46" s="23"/>
      <c r="D46" s="72">
        <v>57365</v>
      </c>
      <c r="E46" s="72">
        <v>65000</v>
      </c>
      <c r="F46" s="75">
        <v>62051</v>
      </c>
      <c r="G46" s="72">
        <v>63000</v>
      </c>
      <c r="H46" s="84"/>
      <c r="I46" s="72">
        <v>59211</v>
      </c>
      <c r="J46" s="72">
        <v>59000</v>
      </c>
      <c r="K46" s="72">
        <v>59000</v>
      </c>
      <c r="L46" s="75"/>
      <c r="M46" s="116">
        <v>59000</v>
      </c>
      <c r="N46" s="72">
        <v>50000</v>
      </c>
      <c r="O46" s="72">
        <v>58000</v>
      </c>
      <c r="P46" s="3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6.2" customHeight="1" x14ac:dyDescent="0.3">
      <c r="A47" s="22" t="s">
        <v>460</v>
      </c>
      <c r="B47" s="72">
        <v>301002</v>
      </c>
      <c r="C47" s="23"/>
      <c r="D47" s="72">
        <v>250078</v>
      </c>
      <c r="E47" s="72">
        <v>270294</v>
      </c>
      <c r="F47" s="75">
        <v>243446</v>
      </c>
      <c r="G47" s="72">
        <v>293594</v>
      </c>
      <c r="H47" s="84"/>
      <c r="I47" s="75">
        <v>235334</v>
      </c>
      <c r="J47" s="75">
        <v>299244</v>
      </c>
      <c r="K47" s="75">
        <v>290000</v>
      </c>
      <c r="L47" s="75"/>
      <c r="M47" s="116">
        <v>318494</v>
      </c>
      <c r="N47" s="72">
        <v>264494</v>
      </c>
      <c r="O47" s="72">
        <v>274063</v>
      </c>
      <c r="P47" s="3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x14ac:dyDescent="0.3">
      <c r="A48" s="22" t="s">
        <v>461</v>
      </c>
      <c r="B48" s="72">
        <v>25852</v>
      </c>
      <c r="C48" s="23"/>
      <c r="D48" s="72">
        <v>8945</v>
      </c>
      <c r="E48" s="72">
        <v>29900</v>
      </c>
      <c r="F48" s="75">
        <v>16577</v>
      </c>
      <c r="G48" s="72">
        <v>35400</v>
      </c>
      <c r="H48" s="84"/>
      <c r="I48" s="75">
        <v>9900</v>
      </c>
      <c r="J48" s="75">
        <v>36000</v>
      </c>
      <c r="K48" s="75">
        <v>30000</v>
      </c>
      <c r="L48" s="75"/>
      <c r="M48" s="72">
        <v>20700</v>
      </c>
      <c r="N48" s="75">
        <v>20700</v>
      </c>
      <c r="O48" s="75">
        <v>24701</v>
      </c>
      <c r="P48" s="3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x14ac:dyDescent="0.3">
      <c r="A49" s="22" t="s">
        <v>462</v>
      </c>
      <c r="B49" s="72"/>
      <c r="C49" s="23"/>
      <c r="D49" s="72">
        <v>0</v>
      </c>
      <c r="E49" s="72">
        <v>0</v>
      </c>
      <c r="F49" s="75">
        <v>0</v>
      </c>
      <c r="G49" s="72">
        <v>0</v>
      </c>
      <c r="H49" s="84"/>
      <c r="I49" s="75">
        <v>1</v>
      </c>
      <c r="J49" s="75">
        <v>0</v>
      </c>
      <c r="K49" s="75">
        <v>0</v>
      </c>
      <c r="L49" s="75"/>
      <c r="M49" s="72">
        <v>0</v>
      </c>
      <c r="N49" s="75">
        <v>0</v>
      </c>
      <c r="O49" s="75">
        <v>0</v>
      </c>
      <c r="P49" s="3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x14ac:dyDescent="0.3">
      <c r="A50" s="22" t="s">
        <v>443</v>
      </c>
      <c r="B50" s="72"/>
      <c r="C50" s="23"/>
      <c r="D50" s="72">
        <v>0</v>
      </c>
      <c r="E50" s="72">
        <v>0</v>
      </c>
      <c r="F50" s="75">
        <v>0</v>
      </c>
      <c r="G50" s="72">
        <v>0</v>
      </c>
      <c r="H50" s="84"/>
      <c r="I50" s="75">
        <v>12024</v>
      </c>
      <c r="J50" s="75">
        <v>0</v>
      </c>
      <c r="K50" s="75">
        <v>0</v>
      </c>
      <c r="L50" s="75"/>
      <c r="M50" s="72">
        <v>0</v>
      </c>
      <c r="N50" s="75">
        <v>0</v>
      </c>
      <c r="O50" s="75">
        <v>0</v>
      </c>
      <c r="P50" s="3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x14ac:dyDescent="0.3">
      <c r="A51" s="22" t="s">
        <v>463</v>
      </c>
      <c r="B51" s="72">
        <v>2671</v>
      </c>
      <c r="C51" s="23"/>
      <c r="D51" s="72">
        <v>1006</v>
      </c>
      <c r="E51" s="72">
        <v>3200</v>
      </c>
      <c r="F51" s="75">
        <v>2897</v>
      </c>
      <c r="G51" s="72">
        <v>3200</v>
      </c>
      <c r="H51" s="84"/>
      <c r="I51" s="75">
        <v>4082</v>
      </c>
      <c r="J51" s="75">
        <v>3300</v>
      </c>
      <c r="K51" s="75">
        <v>3300</v>
      </c>
      <c r="L51" s="75"/>
      <c r="M51" s="72">
        <v>3300</v>
      </c>
      <c r="N51" s="75">
        <v>3300</v>
      </c>
      <c r="O51" s="75">
        <v>3300</v>
      </c>
      <c r="P51" s="3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x14ac:dyDescent="0.3">
      <c r="A52" s="22" t="s">
        <v>464</v>
      </c>
      <c r="B52" s="72">
        <v>1190</v>
      </c>
      <c r="C52" s="23"/>
      <c r="D52" s="72">
        <v>716</v>
      </c>
      <c r="E52" s="72">
        <v>3900</v>
      </c>
      <c r="F52" s="75">
        <v>2490</v>
      </c>
      <c r="G52" s="84">
        <v>3000</v>
      </c>
      <c r="H52" s="84"/>
      <c r="I52" s="75">
        <v>1114</v>
      </c>
      <c r="J52" s="75">
        <v>3000</v>
      </c>
      <c r="K52" s="75">
        <v>2500</v>
      </c>
      <c r="L52" s="75"/>
      <c r="M52" s="72">
        <v>3000</v>
      </c>
      <c r="N52" s="75">
        <v>600</v>
      </c>
      <c r="O52" s="75">
        <v>3000</v>
      </c>
      <c r="P52" s="3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6.2" x14ac:dyDescent="0.45">
      <c r="A53" s="22" t="s">
        <v>465</v>
      </c>
      <c r="B53" s="73">
        <v>9420</v>
      </c>
      <c r="C53" s="23"/>
      <c r="D53" s="73">
        <v>44276</v>
      </c>
      <c r="E53" s="73">
        <v>0</v>
      </c>
      <c r="F53" s="79">
        <v>46531</v>
      </c>
      <c r="G53" s="73">
        <v>0</v>
      </c>
      <c r="H53" s="84"/>
      <c r="I53" s="79">
        <v>74855</v>
      </c>
      <c r="J53" s="79">
        <v>0</v>
      </c>
      <c r="K53" s="79">
        <v>74855</v>
      </c>
      <c r="L53" s="75"/>
      <c r="M53" s="73">
        <v>0</v>
      </c>
      <c r="N53" s="79">
        <v>29246</v>
      </c>
      <c r="O53" s="79">
        <v>0</v>
      </c>
      <c r="P53" s="3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x14ac:dyDescent="0.3">
      <c r="A54" s="26" t="s">
        <v>72</v>
      </c>
      <c r="B54" s="74">
        <f>SUM(B42:B53)</f>
        <v>520951</v>
      </c>
      <c r="C54" s="36"/>
      <c r="D54" s="74">
        <f>SUM(D42:D53)</f>
        <v>487719</v>
      </c>
      <c r="E54" s="74">
        <f>SUM(E42:E53)</f>
        <v>499494</v>
      </c>
      <c r="F54" s="81">
        <v>504184</v>
      </c>
      <c r="G54" s="92">
        <f>SUM(G42:G53)</f>
        <v>527824</v>
      </c>
      <c r="H54" s="84"/>
      <c r="I54" s="81">
        <f>SUM(I42:I53)</f>
        <v>533478</v>
      </c>
      <c r="J54" s="81">
        <v>532774</v>
      </c>
      <c r="K54" s="81">
        <v>594285</v>
      </c>
      <c r="L54" s="75"/>
      <c r="M54" s="74">
        <v>534984</v>
      </c>
      <c r="N54" s="81">
        <f>SUM(N42:N53)</f>
        <v>499330</v>
      </c>
      <c r="O54" s="81">
        <f>SUM(O42:O53)</f>
        <v>512104</v>
      </c>
      <c r="P54" s="3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x14ac:dyDescent="0.3">
      <c r="A55" s="22"/>
      <c r="B55" s="72"/>
      <c r="C55" s="23"/>
      <c r="D55" s="127"/>
      <c r="E55" s="72"/>
      <c r="F55" s="75"/>
      <c r="G55" s="84"/>
      <c r="H55" s="84"/>
      <c r="I55" s="75"/>
      <c r="J55" s="75"/>
      <c r="K55" s="75"/>
      <c r="L55" s="75"/>
      <c r="M55" s="75"/>
      <c r="N55" s="75"/>
      <c r="O55" s="75"/>
      <c r="P55" s="3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x14ac:dyDescent="0.3">
      <c r="A56" s="22" t="s">
        <v>466</v>
      </c>
      <c r="B56" s="72">
        <v>0</v>
      </c>
      <c r="C56" s="23">
        <v>0</v>
      </c>
      <c r="D56" s="72">
        <v>0</v>
      </c>
      <c r="E56" s="72">
        <v>0</v>
      </c>
      <c r="F56" s="75">
        <v>0</v>
      </c>
      <c r="G56" s="75">
        <v>0</v>
      </c>
      <c r="H56" s="84"/>
      <c r="I56" s="75">
        <v>0</v>
      </c>
      <c r="J56" s="75">
        <v>0</v>
      </c>
      <c r="K56" s="75">
        <v>0</v>
      </c>
      <c r="L56" s="75"/>
      <c r="M56" s="72">
        <v>0</v>
      </c>
      <c r="N56" s="72">
        <v>0</v>
      </c>
      <c r="O56" s="75">
        <v>0</v>
      </c>
      <c r="P56" s="3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x14ac:dyDescent="0.3">
      <c r="A57" s="22" t="s">
        <v>467</v>
      </c>
      <c r="B57" s="72">
        <v>0</v>
      </c>
      <c r="C57" s="23">
        <v>0</v>
      </c>
      <c r="D57" s="72">
        <v>0</v>
      </c>
      <c r="E57" s="72">
        <v>0</v>
      </c>
      <c r="F57" s="75">
        <v>0</v>
      </c>
      <c r="G57" s="75">
        <v>0</v>
      </c>
      <c r="H57" s="84"/>
      <c r="I57" s="75">
        <v>0</v>
      </c>
      <c r="J57" s="75">
        <v>0</v>
      </c>
      <c r="K57" s="75">
        <v>0</v>
      </c>
      <c r="L57" s="75"/>
      <c r="M57" s="72">
        <v>0</v>
      </c>
      <c r="N57" s="72">
        <v>0</v>
      </c>
      <c r="O57" s="75">
        <v>0</v>
      </c>
      <c r="P57" s="3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x14ac:dyDescent="0.3">
      <c r="A58" s="22" t="s">
        <v>468</v>
      </c>
      <c r="B58" s="72">
        <v>0</v>
      </c>
      <c r="C58" s="23">
        <v>0</v>
      </c>
      <c r="D58" s="72">
        <v>0</v>
      </c>
      <c r="E58" s="72">
        <v>0</v>
      </c>
      <c r="F58" s="75">
        <v>14572</v>
      </c>
      <c r="G58" s="75">
        <v>0</v>
      </c>
      <c r="H58" s="84"/>
      <c r="I58" s="75">
        <v>0</v>
      </c>
      <c r="J58" s="75">
        <v>0</v>
      </c>
      <c r="K58" s="75">
        <v>0</v>
      </c>
      <c r="L58" s="75"/>
      <c r="M58" s="72">
        <v>0</v>
      </c>
      <c r="N58" s="72">
        <v>0</v>
      </c>
      <c r="O58" s="75">
        <v>0</v>
      </c>
      <c r="P58" s="3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x14ac:dyDescent="0.3">
      <c r="A59" s="22" t="s">
        <v>469</v>
      </c>
      <c r="B59" s="72">
        <v>0</v>
      </c>
      <c r="C59" s="23">
        <v>0</v>
      </c>
      <c r="D59" s="72">
        <v>0</v>
      </c>
      <c r="E59" s="72">
        <v>0</v>
      </c>
      <c r="F59" s="75">
        <v>25856</v>
      </c>
      <c r="G59" s="75">
        <v>0</v>
      </c>
      <c r="H59" s="84"/>
      <c r="I59" s="75">
        <v>0</v>
      </c>
      <c r="J59" s="75">
        <v>0</v>
      </c>
      <c r="K59" s="75">
        <v>0</v>
      </c>
      <c r="L59" s="75"/>
      <c r="M59" s="72">
        <v>0</v>
      </c>
      <c r="N59" s="72">
        <v>0</v>
      </c>
      <c r="O59" s="75">
        <v>0</v>
      </c>
      <c r="P59" s="3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6.2" x14ac:dyDescent="0.45">
      <c r="A60" s="22" t="s">
        <v>470</v>
      </c>
      <c r="B60" s="73">
        <v>0</v>
      </c>
      <c r="C60" s="24">
        <v>0</v>
      </c>
      <c r="D60" s="73">
        <v>0</v>
      </c>
      <c r="E60" s="73">
        <v>0</v>
      </c>
      <c r="F60" s="79">
        <v>0</v>
      </c>
      <c r="G60" s="83">
        <v>0</v>
      </c>
      <c r="H60" s="84"/>
      <c r="I60" s="79">
        <v>0</v>
      </c>
      <c r="J60" s="79">
        <v>0</v>
      </c>
      <c r="K60" s="79">
        <v>0</v>
      </c>
      <c r="L60" s="75"/>
      <c r="M60" s="79">
        <v>0</v>
      </c>
      <c r="N60" s="79">
        <v>0</v>
      </c>
      <c r="O60" s="75">
        <v>0</v>
      </c>
      <c r="P60" s="3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6.2" x14ac:dyDescent="0.45">
      <c r="A61" s="26" t="s">
        <v>74</v>
      </c>
      <c r="B61" s="74">
        <v>0</v>
      </c>
      <c r="C61" s="36">
        <v>0</v>
      </c>
      <c r="D61" s="74">
        <v>0</v>
      </c>
      <c r="E61" s="74">
        <v>0</v>
      </c>
      <c r="F61" s="82">
        <v>40428</v>
      </c>
      <c r="G61" s="75">
        <v>0</v>
      </c>
      <c r="H61" s="84"/>
      <c r="I61" s="79">
        <v>0</v>
      </c>
      <c r="J61" s="79">
        <v>0</v>
      </c>
      <c r="K61" s="79">
        <v>0</v>
      </c>
      <c r="L61" s="75"/>
      <c r="M61" s="79">
        <v>0</v>
      </c>
      <c r="N61" s="79">
        <v>0</v>
      </c>
      <c r="O61" s="75">
        <v>0</v>
      </c>
      <c r="P61" s="3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6.2" x14ac:dyDescent="0.45">
      <c r="A62" s="22"/>
      <c r="B62" s="72"/>
      <c r="C62" s="23"/>
      <c r="D62" s="127"/>
      <c r="E62" s="72"/>
      <c r="F62" s="79"/>
      <c r="G62" s="84"/>
      <c r="H62" s="84"/>
      <c r="I62" s="75"/>
      <c r="J62" s="75"/>
      <c r="K62" s="75"/>
      <c r="L62" s="75"/>
      <c r="M62" s="75"/>
      <c r="N62" s="75"/>
      <c r="O62" s="75">
        <v>0</v>
      </c>
      <c r="P62" s="3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x14ac:dyDescent="0.3">
      <c r="A63" s="26" t="s">
        <v>472</v>
      </c>
      <c r="B63" s="74">
        <f>SUM(B54,B40,B37,B22,B18)</f>
        <v>6836734</v>
      </c>
      <c r="C63" s="36"/>
      <c r="D63" s="98">
        <f>SUM(D54+D40+D37+D22+D18)</f>
        <v>7113980</v>
      </c>
      <c r="E63" s="74">
        <f>SUM(E54,E40,E37,E22,E18)</f>
        <v>7308382</v>
      </c>
      <c r="F63" s="81">
        <v>7087014</v>
      </c>
      <c r="G63" s="92">
        <f>SUM(G61+G54+G40+G37+G22+G18)</f>
        <v>7499442</v>
      </c>
      <c r="H63" s="84"/>
      <c r="I63" s="81">
        <f>SUM(I54,I40,I37,I22,I18)</f>
        <v>7243136</v>
      </c>
      <c r="J63" s="81">
        <v>7524459</v>
      </c>
      <c r="K63" s="81">
        <v>7432982</v>
      </c>
      <c r="L63" s="75"/>
      <c r="M63" s="81">
        <v>7576752</v>
      </c>
      <c r="N63" s="81">
        <f>SUM(N54,N40,N37,N22,N18)</f>
        <v>6708762</v>
      </c>
      <c r="O63" s="81">
        <f>SUM(O54,O40,O37,O22,O18)</f>
        <v>6599926</v>
      </c>
      <c r="P63" s="3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x14ac:dyDescent="0.3">
      <c r="A64" s="22"/>
      <c r="B64" s="22"/>
      <c r="C64" s="22"/>
      <c r="D64" s="127"/>
      <c r="E64" s="127"/>
      <c r="F64" s="75"/>
      <c r="G64" s="84"/>
      <c r="H64" s="84"/>
      <c r="I64" s="75"/>
      <c r="J64" s="75"/>
      <c r="K64" s="75"/>
      <c r="L64" s="75"/>
      <c r="M64" s="75"/>
      <c r="N64" s="75"/>
      <c r="O64" s="75"/>
      <c r="P64" s="3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x14ac:dyDescent="0.3">
      <c r="A65" s="22"/>
      <c r="B65" s="22"/>
      <c r="C65" s="22"/>
      <c r="D65" s="127"/>
      <c r="E65" s="127"/>
      <c r="F65" s="75"/>
      <c r="G65" s="84"/>
      <c r="H65" s="84"/>
      <c r="I65" s="75"/>
      <c r="J65" s="75"/>
      <c r="K65" s="75"/>
      <c r="L65" s="75"/>
      <c r="M65" s="75"/>
      <c r="N65" s="75"/>
      <c r="O65" s="75"/>
      <c r="P65" s="3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x14ac:dyDescent="0.3">
      <c r="A66" s="22"/>
      <c r="B66" s="22"/>
      <c r="C66" s="22"/>
      <c r="D66" s="127"/>
      <c r="E66" s="127"/>
      <c r="F66" s="75"/>
      <c r="G66" s="84"/>
      <c r="H66" s="84"/>
      <c r="I66" s="75"/>
      <c r="J66" s="75"/>
      <c r="K66" s="75"/>
      <c r="L66" s="75"/>
      <c r="M66" s="75"/>
      <c r="N66" s="75"/>
      <c r="O66" s="75"/>
      <c r="P66" s="3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x14ac:dyDescent="0.3">
      <c r="A67" s="22"/>
      <c r="B67" s="22"/>
      <c r="C67" s="22"/>
      <c r="D67" s="127"/>
      <c r="E67" s="127"/>
      <c r="F67" s="75"/>
      <c r="G67" s="84"/>
      <c r="H67" s="84"/>
      <c r="I67" s="75"/>
      <c r="J67" s="75"/>
      <c r="K67" s="75"/>
      <c r="L67" s="75"/>
      <c r="M67" s="75"/>
      <c r="N67" s="75"/>
      <c r="O67" s="75"/>
      <c r="P67" s="3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x14ac:dyDescent="0.3">
      <c r="A68" s="22"/>
      <c r="B68" s="22"/>
      <c r="C68" s="22"/>
      <c r="D68" s="127"/>
      <c r="E68" s="127"/>
      <c r="F68" s="75"/>
      <c r="G68" s="84"/>
      <c r="H68" s="84"/>
      <c r="I68" s="84"/>
      <c r="J68" s="75"/>
      <c r="K68" s="75"/>
      <c r="L68" s="75"/>
      <c r="M68" s="75"/>
      <c r="N68" s="75"/>
      <c r="O68" s="75"/>
      <c r="P68" s="3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x14ac:dyDescent="0.3">
      <c r="A69" s="22"/>
      <c r="B69" s="22"/>
      <c r="C69" s="22"/>
      <c r="D69" s="127"/>
      <c r="E69" s="127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3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x14ac:dyDescent="0.3">
      <c r="A70" s="5"/>
      <c r="B70" s="5"/>
      <c r="C70" s="5"/>
      <c r="D70" s="88"/>
      <c r="E70" s="88"/>
      <c r="F70" s="75"/>
      <c r="G70" s="75"/>
      <c r="H70" s="75"/>
      <c r="I70" s="75"/>
      <c r="J70" s="75"/>
      <c r="K70" s="75"/>
      <c r="L70" s="75"/>
      <c r="M70" s="75"/>
      <c r="N70" s="3"/>
      <c r="O70" s="3"/>
      <c r="P70" s="3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x14ac:dyDescent="0.3">
      <c r="A71" s="22"/>
      <c r="B71" s="22"/>
      <c r="C71" s="22"/>
      <c r="D71" s="127"/>
      <c r="E71" s="127"/>
      <c r="F71" s="72"/>
      <c r="G71" s="72"/>
      <c r="H71" s="72"/>
      <c r="I71" s="72"/>
      <c r="J71" s="72"/>
      <c r="K71" s="75"/>
      <c r="L71" s="72"/>
      <c r="M71" s="72"/>
      <c r="N71" s="23"/>
      <c r="O71" s="23"/>
      <c r="P71" s="3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x14ac:dyDescent="0.3">
      <c r="A72" s="22"/>
      <c r="B72" s="22"/>
      <c r="C72" s="22"/>
      <c r="D72" s="127"/>
      <c r="E72" s="127"/>
      <c r="F72" s="75"/>
      <c r="G72" s="75"/>
      <c r="H72" s="75"/>
      <c r="I72" s="75"/>
      <c r="J72" s="75"/>
      <c r="K72" s="75"/>
      <c r="L72" s="75"/>
      <c r="M72" s="75"/>
      <c r="N72" s="3"/>
      <c r="O72" s="3"/>
      <c r="P72" s="3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x14ac:dyDescent="0.3">
      <c r="A73" s="5"/>
      <c r="B73" s="5"/>
      <c r="C73" s="5"/>
      <c r="D73" s="88"/>
      <c r="E73" s="88"/>
      <c r="F73" s="75"/>
      <c r="G73" s="75"/>
      <c r="H73" s="75"/>
      <c r="I73" s="75"/>
      <c r="J73" s="75"/>
      <c r="K73" s="75"/>
      <c r="L73" s="75"/>
      <c r="M73" s="75"/>
      <c r="N73" s="3"/>
      <c r="O73" s="3"/>
      <c r="P73" s="3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x14ac:dyDescent="0.3">
      <c r="A74" s="5"/>
      <c r="B74" s="5"/>
      <c r="C74" s="5"/>
      <c r="D74" s="88"/>
      <c r="E74" s="88"/>
      <c r="F74" s="75"/>
      <c r="G74" s="75"/>
      <c r="H74" s="75"/>
      <c r="I74" s="75"/>
      <c r="J74" s="75"/>
      <c r="K74" s="75"/>
      <c r="L74" s="75"/>
      <c r="M74" s="75"/>
      <c r="N74" s="3"/>
      <c r="O74" s="3"/>
      <c r="P74" s="3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x14ac:dyDescent="0.3">
      <c r="A75" s="22"/>
      <c r="B75" s="22"/>
      <c r="C75" s="22"/>
      <c r="D75" s="127"/>
      <c r="E75" s="127"/>
      <c r="F75" s="75"/>
      <c r="G75" s="75"/>
      <c r="H75" s="75"/>
      <c r="I75" s="75"/>
      <c r="J75" s="75"/>
      <c r="K75" s="75"/>
      <c r="L75" s="75"/>
      <c r="M75" s="75"/>
      <c r="N75" s="3"/>
      <c r="O75" s="3"/>
      <c r="P75" s="3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x14ac:dyDescent="0.3">
      <c r="A76" s="22"/>
      <c r="B76" s="22"/>
      <c r="C76" s="22"/>
      <c r="D76" s="127"/>
      <c r="E76" s="127"/>
      <c r="F76" s="75"/>
      <c r="G76" s="75"/>
      <c r="H76" s="75"/>
      <c r="I76" s="75"/>
      <c r="J76" s="75"/>
      <c r="K76" s="75"/>
      <c r="L76" s="75"/>
      <c r="M76" s="75"/>
      <c r="N76" s="3"/>
      <c r="O76" s="3"/>
      <c r="P76" s="3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x14ac:dyDescent="0.3">
      <c r="A77" s="22"/>
      <c r="B77" s="22"/>
      <c r="C77" s="22"/>
      <c r="D77" s="127"/>
      <c r="E77" s="127"/>
      <c r="F77" s="75"/>
      <c r="G77" s="75"/>
      <c r="H77" s="75"/>
      <c r="I77" s="75"/>
      <c r="J77" s="75"/>
      <c r="K77" s="75"/>
      <c r="L77" s="75"/>
      <c r="M77" s="75"/>
      <c r="N77" s="3"/>
      <c r="O77" s="3"/>
      <c r="P77" s="3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ht="15" customHeight="1" x14ac:dyDescent="0.3">
      <c r="A78" s="22"/>
      <c r="B78" s="22"/>
      <c r="C78" s="22"/>
      <c r="D78" s="127"/>
      <c r="E78" s="127"/>
      <c r="F78" s="75"/>
      <c r="G78" s="75"/>
      <c r="H78" s="75"/>
      <c r="I78" s="75"/>
      <c r="J78" s="75"/>
      <c r="K78" s="75"/>
      <c r="L78" s="75"/>
      <c r="M78" s="75"/>
      <c r="N78" s="3"/>
      <c r="O78" s="3"/>
      <c r="P78" s="3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x14ac:dyDescent="0.3">
      <c r="A79" s="22"/>
      <c r="B79" s="22"/>
      <c r="C79" s="22"/>
      <c r="D79" s="127"/>
      <c r="E79" s="127"/>
      <c r="F79" s="75"/>
      <c r="G79" s="75"/>
      <c r="H79" s="75"/>
      <c r="I79" s="75"/>
      <c r="J79" s="75"/>
      <c r="K79" s="75"/>
      <c r="L79" s="75"/>
      <c r="M79" s="75"/>
      <c r="N79" s="3"/>
      <c r="O79" s="3"/>
      <c r="P79" s="3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x14ac:dyDescent="0.3">
      <c r="A80" s="22"/>
      <c r="B80" s="22"/>
      <c r="C80" s="22"/>
      <c r="D80" s="127"/>
      <c r="E80" s="127"/>
      <c r="F80" s="75"/>
      <c r="G80" s="75"/>
      <c r="H80" s="75"/>
      <c r="I80" s="75"/>
      <c r="J80" s="75"/>
      <c r="K80" s="75"/>
      <c r="L80" s="75"/>
      <c r="M80" s="75"/>
      <c r="N80" s="3"/>
      <c r="O80" s="3"/>
      <c r="P80" s="3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x14ac:dyDescent="0.3">
      <c r="A81" s="22"/>
      <c r="B81" s="22"/>
      <c r="C81" s="22"/>
      <c r="D81" s="127"/>
      <c r="E81" s="127"/>
      <c r="F81" s="75"/>
      <c r="G81" s="75"/>
      <c r="H81" s="75"/>
      <c r="I81" s="75"/>
      <c r="J81" s="75"/>
      <c r="K81" s="75"/>
      <c r="L81" s="75"/>
      <c r="M81" s="75"/>
      <c r="N81" s="3"/>
      <c r="O81" s="3"/>
      <c r="P81" s="3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x14ac:dyDescent="0.3">
      <c r="A82" s="22"/>
      <c r="B82" s="22"/>
      <c r="C82" s="22"/>
      <c r="D82" s="127"/>
      <c r="E82" s="127"/>
      <c r="F82" s="75"/>
      <c r="G82" s="75"/>
      <c r="H82" s="75"/>
      <c r="I82" s="75"/>
      <c r="J82" s="75"/>
      <c r="K82" s="75"/>
      <c r="L82" s="75"/>
      <c r="M82" s="75"/>
      <c r="N82" s="3"/>
      <c r="O82" s="3"/>
      <c r="P82" s="3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x14ac:dyDescent="0.3">
      <c r="A83" s="22"/>
      <c r="B83" s="22"/>
      <c r="C83" s="22"/>
      <c r="D83" s="127"/>
      <c r="E83" s="127"/>
      <c r="F83" s="75"/>
      <c r="G83" s="75"/>
      <c r="H83" s="75"/>
      <c r="I83" s="75"/>
      <c r="J83" s="75"/>
      <c r="K83" s="75"/>
      <c r="L83" s="75"/>
      <c r="M83" s="75"/>
      <c r="N83" s="3"/>
      <c r="O83" s="3"/>
      <c r="P83" s="3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x14ac:dyDescent="0.3">
      <c r="A84" s="25"/>
      <c r="B84" s="25"/>
      <c r="C84" s="25"/>
      <c r="D84" s="88"/>
      <c r="E84" s="88"/>
      <c r="F84" s="75"/>
      <c r="G84" s="75"/>
      <c r="H84" s="75"/>
      <c r="I84" s="75"/>
      <c r="J84" s="75"/>
      <c r="K84" s="75"/>
      <c r="L84" s="75"/>
      <c r="M84" s="75"/>
      <c r="N84" s="3"/>
      <c r="O84" s="3"/>
      <c r="P84" s="3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x14ac:dyDescent="0.3">
      <c r="A85" s="25"/>
      <c r="B85" s="25"/>
      <c r="C85" s="25"/>
      <c r="D85" s="88"/>
      <c r="E85" s="88"/>
      <c r="F85" s="75"/>
      <c r="G85" s="75"/>
      <c r="H85" s="75"/>
      <c r="I85" s="75"/>
      <c r="J85" s="75"/>
      <c r="K85" s="75"/>
      <c r="L85" s="75"/>
      <c r="M85" s="75"/>
      <c r="N85" s="3"/>
      <c r="O85" s="3"/>
      <c r="P85" s="3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x14ac:dyDescent="0.3">
      <c r="A86" s="22"/>
      <c r="B86" s="22"/>
      <c r="C86" s="22"/>
      <c r="D86" s="127"/>
      <c r="E86" s="127"/>
      <c r="F86" s="75"/>
      <c r="G86" s="75"/>
      <c r="H86" s="75"/>
      <c r="I86" s="75"/>
      <c r="J86" s="75"/>
      <c r="K86" s="75"/>
      <c r="L86" s="75"/>
      <c r="M86" s="75"/>
      <c r="N86" s="3"/>
      <c r="O86" s="3"/>
      <c r="P86" s="3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x14ac:dyDescent="0.3">
      <c r="A87" s="22"/>
      <c r="B87" s="22"/>
      <c r="C87" s="22"/>
      <c r="D87" s="127"/>
      <c r="E87" s="127"/>
      <c r="F87" s="75"/>
      <c r="G87" s="75"/>
      <c r="H87" s="75"/>
      <c r="I87" s="75"/>
      <c r="J87" s="75"/>
      <c r="K87" s="75"/>
      <c r="L87" s="75"/>
      <c r="M87" s="75"/>
      <c r="N87" s="3"/>
      <c r="O87" s="3"/>
      <c r="P87" s="3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x14ac:dyDescent="0.3">
      <c r="A88" s="22"/>
      <c r="B88" s="22"/>
      <c r="C88" s="22"/>
      <c r="D88" s="127"/>
      <c r="E88" s="127"/>
      <c r="F88" s="75"/>
      <c r="G88" s="75"/>
      <c r="H88" s="75"/>
      <c r="I88" s="75"/>
      <c r="J88" s="75"/>
      <c r="K88" s="75"/>
      <c r="L88" s="75"/>
      <c r="M88" s="75"/>
      <c r="N88" s="3"/>
      <c r="O88" s="3"/>
      <c r="P88" s="3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x14ac:dyDescent="0.3">
      <c r="A89" s="5"/>
      <c r="B89" s="5"/>
      <c r="C89" s="5"/>
      <c r="D89" s="88"/>
      <c r="E89" s="88"/>
      <c r="F89" s="75"/>
      <c r="G89" s="75"/>
      <c r="H89" s="75"/>
      <c r="I89" s="75"/>
      <c r="J89" s="75"/>
      <c r="K89" s="75"/>
      <c r="L89" s="75"/>
      <c r="M89" s="75"/>
      <c r="N89" s="3"/>
      <c r="O89" s="3"/>
      <c r="P89" s="3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x14ac:dyDescent="0.3">
      <c r="A90" s="5"/>
      <c r="B90" s="5"/>
      <c r="C90" s="5"/>
      <c r="D90" s="88"/>
      <c r="E90" s="88"/>
      <c r="F90" s="75"/>
      <c r="G90" s="75"/>
      <c r="H90" s="75"/>
      <c r="I90" s="75"/>
      <c r="J90" s="75"/>
      <c r="K90" s="75"/>
      <c r="L90" s="75"/>
      <c r="M90" s="75"/>
      <c r="N90" s="3"/>
      <c r="O90" s="3"/>
      <c r="P90" s="3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x14ac:dyDescent="0.3">
      <c r="A91" s="5"/>
      <c r="B91" s="5"/>
      <c r="C91" s="5"/>
      <c r="D91" s="88"/>
      <c r="E91" s="88"/>
      <c r="F91" s="75"/>
      <c r="G91" s="75"/>
      <c r="H91" s="75"/>
      <c r="I91" s="75"/>
      <c r="J91" s="75"/>
      <c r="K91" s="75"/>
      <c r="L91" s="75"/>
      <c r="M91" s="75"/>
      <c r="N91" s="3"/>
      <c r="O91" s="3"/>
      <c r="P91" s="3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x14ac:dyDescent="0.3">
      <c r="A92" s="5"/>
      <c r="B92" s="5"/>
      <c r="C92" s="5"/>
      <c r="D92" s="88"/>
      <c r="E92" s="88"/>
      <c r="F92" s="75"/>
      <c r="G92" s="75"/>
      <c r="H92" s="75"/>
      <c r="I92" s="75"/>
      <c r="J92" s="75"/>
      <c r="K92" s="75"/>
      <c r="L92" s="75"/>
      <c r="M92" s="75"/>
      <c r="N92" s="3"/>
      <c r="O92" s="3"/>
      <c r="P92" s="3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x14ac:dyDescent="0.3">
      <c r="A93" s="5"/>
      <c r="B93" s="5"/>
      <c r="C93" s="5"/>
      <c r="D93" s="88"/>
      <c r="E93" s="88"/>
      <c r="F93" s="75"/>
      <c r="G93" s="75"/>
      <c r="H93" s="75"/>
      <c r="I93" s="75"/>
      <c r="J93" s="75"/>
      <c r="K93" s="75"/>
      <c r="L93" s="75"/>
      <c r="M93" s="75"/>
      <c r="N93" s="3"/>
      <c r="O93" s="3"/>
      <c r="P93" s="3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x14ac:dyDescent="0.3">
      <c r="A94" s="5"/>
      <c r="B94" s="5"/>
      <c r="C94" s="5"/>
      <c r="D94" s="88"/>
      <c r="E94" s="88"/>
      <c r="F94" s="75"/>
      <c r="G94" s="75"/>
      <c r="H94" s="75"/>
      <c r="I94" s="75"/>
      <c r="J94" s="75"/>
      <c r="K94" s="75"/>
      <c r="L94" s="75"/>
      <c r="M94" s="75"/>
      <c r="N94" s="3"/>
      <c r="O94" s="3"/>
      <c r="P94" s="3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x14ac:dyDescent="0.3">
      <c r="A95" s="5"/>
      <c r="B95" s="5"/>
      <c r="C95" s="5"/>
      <c r="D95" s="88"/>
      <c r="E95" s="88"/>
      <c r="F95" s="75"/>
      <c r="G95" s="75"/>
      <c r="H95" s="75"/>
      <c r="I95" s="75"/>
      <c r="J95" s="75"/>
      <c r="K95" s="75"/>
      <c r="L95" s="75"/>
      <c r="M95" s="75"/>
      <c r="N95" s="3"/>
      <c r="O95" s="3"/>
      <c r="P95" s="3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x14ac:dyDescent="0.3">
      <c r="A96" s="5"/>
      <c r="B96" s="5"/>
      <c r="C96" s="5"/>
      <c r="D96" s="88"/>
      <c r="E96" s="88"/>
      <c r="F96" s="75"/>
      <c r="G96" s="75"/>
      <c r="H96" s="75"/>
      <c r="I96" s="75"/>
      <c r="J96" s="75"/>
      <c r="K96" s="75"/>
      <c r="L96" s="75"/>
      <c r="M96" s="75"/>
      <c r="N96" s="3"/>
      <c r="O96" s="3"/>
      <c r="P96" s="3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x14ac:dyDescent="0.3">
      <c r="A97" s="5"/>
      <c r="B97" s="5"/>
      <c r="C97" s="5"/>
      <c r="D97" s="88"/>
      <c r="E97" s="88"/>
      <c r="F97" s="75"/>
      <c r="G97" s="75"/>
      <c r="H97" s="75"/>
      <c r="I97" s="75"/>
      <c r="J97" s="75"/>
      <c r="K97" s="75"/>
      <c r="L97" s="75"/>
      <c r="M97" s="75"/>
      <c r="N97" s="3"/>
      <c r="O97" s="3"/>
      <c r="P97" s="3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x14ac:dyDescent="0.3">
      <c r="A98" s="5"/>
      <c r="B98" s="5"/>
      <c r="C98" s="5"/>
      <c r="D98" s="88"/>
      <c r="E98" s="88"/>
      <c r="F98" s="75"/>
      <c r="G98" s="75"/>
      <c r="H98" s="75"/>
      <c r="I98" s="75"/>
      <c r="J98" s="75"/>
      <c r="K98" s="75"/>
      <c r="L98" s="75"/>
      <c r="M98" s="75"/>
      <c r="N98" s="3"/>
      <c r="O98" s="3"/>
      <c r="P98" s="3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x14ac:dyDescent="0.3">
      <c r="A99" s="5"/>
      <c r="B99" s="5"/>
      <c r="C99" s="5"/>
      <c r="D99" s="88"/>
      <c r="E99" s="88"/>
      <c r="F99" s="75"/>
      <c r="G99" s="75"/>
      <c r="H99" s="75"/>
      <c r="I99" s="75"/>
      <c r="J99" s="75"/>
      <c r="K99" s="75"/>
      <c r="L99" s="75"/>
      <c r="M99" s="75"/>
      <c r="N99" s="3"/>
      <c r="O99" s="3"/>
      <c r="P99" s="3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x14ac:dyDescent="0.3">
      <c r="A100" s="5"/>
      <c r="B100" s="5"/>
      <c r="C100" s="5"/>
      <c r="D100" s="88"/>
      <c r="E100" s="88"/>
      <c r="F100" s="75"/>
      <c r="G100" s="75"/>
      <c r="H100" s="75"/>
      <c r="I100" s="75"/>
      <c r="J100" s="75"/>
      <c r="K100" s="75"/>
      <c r="L100" s="75"/>
      <c r="M100" s="75"/>
      <c r="N100" s="3"/>
      <c r="O100" s="3"/>
      <c r="P100" s="3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x14ac:dyDescent="0.3">
      <c r="A101" s="5"/>
      <c r="B101" s="5"/>
      <c r="C101" s="5"/>
      <c r="D101" s="88"/>
      <c r="E101" s="88"/>
      <c r="F101" s="75"/>
      <c r="G101" s="75"/>
      <c r="H101" s="75"/>
      <c r="I101" s="75"/>
      <c r="J101" s="75"/>
      <c r="K101" s="75"/>
      <c r="L101" s="75"/>
      <c r="M101" s="75"/>
      <c r="N101" s="3"/>
      <c r="O101" s="3"/>
      <c r="P101" s="3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x14ac:dyDescent="0.3">
      <c r="A102" s="5"/>
      <c r="B102" s="5"/>
      <c r="C102" s="5"/>
      <c r="D102" s="88"/>
      <c r="E102" s="88"/>
      <c r="F102" s="75"/>
      <c r="G102" s="75"/>
      <c r="H102" s="75"/>
      <c r="I102" s="75"/>
      <c r="J102" s="75"/>
      <c r="K102" s="75"/>
      <c r="L102" s="75"/>
      <c r="M102" s="75"/>
      <c r="N102" s="3"/>
      <c r="O102" s="3"/>
      <c r="P102" s="3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x14ac:dyDescent="0.3">
      <c r="A103" s="5"/>
      <c r="B103" s="5"/>
      <c r="C103" s="5"/>
      <c r="D103" s="88"/>
      <c r="E103" s="88"/>
      <c r="F103" s="75"/>
      <c r="G103" s="75"/>
      <c r="H103" s="75"/>
      <c r="I103" s="75"/>
      <c r="J103" s="75"/>
      <c r="K103" s="75"/>
      <c r="L103" s="75"/>
      <c r="M103" s="75"/>
      <c r="N103" s="3"/>
      <c r="O103" s="3"/>
      <c r="P103" s="3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x14ac:dyDescent="0.3">
      <c r="A104" s="5"/>
      <c r="B104" s="5"/>
      <c r="C104" s="5"/>
      <c r="D104" s="88"/>
      <c r="E104" s="88"/>
      <c r="F104" s="75"/>
      <c r="G104" s="75"/>
      <c r="H104" s="75"/>
      <c r="I104" s="75"/>
      <c r="J104" s="75"/>
      <c r="K104" s="75"/>
      <c r="L104" s="75"/>
      <c r="M104" s="75"/>
      <c r="N104" s="3"/>
      <c r="O104" s="3"/>
      <c r="P104" s="3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x14ac:dyDescent="0.3">
      <c r="A105" s="5"/>
      <c r="B105" s="5"/>
      <c r="C105" s="5"/>
      <c r="D105" s="88"/>
      <c r="E105" s="88"/>
      <c r="F105" s="75"/>
      <c r="G105" s="75"/>
      <c r="H105" s="75"/>
      <c r="I105" s="75"/>
      <c r="J105" s="75"/>
      <c r="K105" s="75"/>
      <c r="L105" s="75"/>
      <c r="M105" s="75"/>
      <c r="N105" s="3"/>
      <c r="O105" s="3"/>
      <c r="P105" s="3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x14ac:dyDescent="0.3">
      <c r="A106" s="5"/>
      <c r="B106" s="5"/>
      <c r="C106" s="5"/>
      <c r="D106" s="88"/>
      <c r="E106" s="88"/>
      <c r="F106" s="75"/>
      <c r="G106" s="75"/>
      <c r="H106" s="75"/>
      <c r="I106" s="75"/>
      <c r="J106" s="75"/>
      <c r="K106" s="75"/>
      <c r="L106" s="75"/>
      <c r="M106" s="75"/>
      <c r="N106" s="3"/>
      <c r="O106" s="3"/>
      <c r="P106" s="3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x14ac:dyDescent="0.3">
      <c r="A107" s="5"/>
      <c r="B107" s="5"/>
      <c r="C107" s="5"/>
      <c r="D107" s="88"/>
      <c r="E107" s="88"/>
      <c r="F107" s="75"/>
      <c r="G107" s="75"/>
      <c r="H107" s="75"/>
      <c r="I107" s="75"/>
      <c r="J107" s="75"/>
      <c r="K107" s="75"/>
      <c r="L107" s="75"/>
      <c r="M107" s="75"/>
      <c r="N107" s="3"/>
      <c r="O107" s="3"/>
      <c r="P107" s="3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x14ac:dyDescent="0.3">
      <c r="A108" s="5"/>
      <c r="B108" s="5"/>
      <c r="C108" s="5"/>
      <c r="D108" s="88"/>
      <c r="E108" s="88"/>
      <c r="F108" s="75"/>
      <c r="G108" s="75"/>
      <c r="H108" s="75"/>
      <c r="I108" s="75"/>
      <c r="J108" s="75"/>
      <c r="K108" s="75"/>
      <c r="L108" s="75"/>
      <c r="M108" s="75"/>
      <c r="N108" s="3"/>
      <c r="O108" s="3"/>
      <c r="P108" s="3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x14ac:dyDescent="0.3">
      <c r="A109" s="5"/>
      <c r="B109" s="5"/>
      <c r="C109" s="5"/>
      <c r="D109" s="88"/>
      <c r="E109" s="88"/>
      <c r="F109" s="75"/>
      <c r="G109" s="75"/>
      <c r="H109" s="75"/>
      <c r="I109" s="75"/>
      <c r="J109" s="75"/>
      <c r="K109" s="75"/>
      <c r="L109" s="75"/>
      <c r="M109" s="75"/>
      <c r="N109" s="3"/>
      <c r="O109" s="3"/>
      <c r="P109" s="3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x14ac:dyDescent="0.3">
      <c r="A110" s="5"/>
      <c r="B110" s="5"/>
      <c r="C110" s="5"/>
      <c r="D110" s="88"/>
      <c r="E110" s="88"/>
      <c r="F110" s="75"/>
      <c r="G110" s="75"/>
      <c r="H110" s="75"/>
      <c r="I110" s="75"/>
      <c r="J110" s="75"/>
      <c r="K110" s="75"/>
      <c r="L110" s="75"/>
      <c r="M110" s="75"/>
      <c r="N110" s="3"/>
      <c r="O110" s="3"/>
      <c r="P110" s="3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x14ac:dyDescent="0.3">
      <c r="A111" s="5"/>
      <c r="B111" s="5"/>
      <c r="C111" s="5"/>
      <c r="D111" s="88"/>
      <c r="E111" s="88"/>
      <c r="F111" s="75"/>
      <c r="G111" s="75"/>
      <c r="H111" s="75"/>
      <c r="I111" s="75"/>
      <c r="J111" s="75"/>
      <c r="K111" s="75"/>
      <c r="L111" s="75"/>
      <c r="M111" s="75"/>
      <c r="N111" s="3"/>
      <c r="O111" s="3"/>
      <c r="P111" s="3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x14ac:dyDescent="0.3">
      <c r="A112" s="5"/>
      <c r="B112" s="5"/>
      <c r="C112" s="5"/>
      <c r="D112" s="88"/>
      <c r="E112" s="88"/>
      <c r="F112" s="75"/>
      <c r="G112" s="75"/>
      <c r="H112" s="75"/>
      <c r="I112" s="75"/>
      <c r="J112" s="75"/>
      <c r="K112" s="75"/>
      <c r="L112" s="75"/>
      <c r="M112" s="75"/>
      <c r="N112" s="3"/>
      <c r="O112" s="3"/>
      <c r="P112" s="3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x14ac:dyDescent="0.3">
      <c r="A113" s="5"/>
      <c r="B113" s="5"/>
      <c r="C113" s="5"/>
      <c r="D113" s="88"/>
      <c r="E113" s="88"/>
      <c r="F113" s="75"/>
      <c r="G113" s="75"/>
      <c r="H113" s="75"/>
      <c r="I113" s="75"/>
      <c r="J113" s="133"/>
      <c r="K113" s="133"/>
      <c r="L113" s="75"/>
      <c r="M113" s="75"/>
      <c r="N113" s="3"/>
      <c r="O113" s="3"/>
      <c r="P113" s="3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x14ac:dyDescent="0.3">
      <c r="A114" s="5"/>
      <c r="B114" s="5"/>
      <c r="C114" s="5"/>
      <c r="D114" s="88"/>
      <c r="E114" s="88"/>
      <c r="F114" s="75"/>
      <c r="G114" s="75"/>
      <c r="H114" s="75"/>
      <c r="I114" s="75"/>
      <c r="J114" s="75"/>
      <c r="K114" s="75"/>
      <c r="L114" s="75"/>
      <c r="M114" s="75"/>
      <c r="N114" s="3"/>
      <c r="O114" s="3"/>
      <c r="P114" s="3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x14ac:dyDescent="0.3">
      <c r="A115" s="5"/>
      <c r="B115" s="5"/>
      <c r="C115" s="5"/>
      <c r="D115" s="88"/>
      <c r="E115" s="88"/>
      <c r="F115" s="75"/>
      <c r="G115" s="75"/>
      <c r="H115" s="75"/>
      <c r="I115" s="75"/>
      <c r="J115" s="75"/>
      <c r="K115" s="75"/>
      <c r="L115" s="75"/>
      <c r="M115" s="75"/>
      <c r="N115" s="3"/>
      <c r="O115" s="3"/>
      <c r="P115" s="3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x14ac:dyDescent="0.3">
      <c r="A116" s="5"/>
      <c r="B116" s="5"/>
      <c r="C116" s="5"/>
      <c r="D116" s="88"/>
      <c r="E116" s="88"/>
      <c r="F116" s="125"/>
      <c r="G116" s="75"/>
      <c r="H116" s="75"/>
      <c r="I116" s="75"/>
      <c r="J116" s="125"/>
      <c r="K116" s="125"/>
      <c r="L116" s="75"/>
      <c r="M116" s="125"/>
      <c r="N116" s="3"/>
      <c r="O116" s="3"/>
      <c r="P116" s="3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x14ac:dyDescent="0.3">
      <c r="A117" s="5"/>
      <c r="B117" s="5"/>
      <c r="C117" s="5"/>
      <c r="D117" s="88"/>
      <c r="E117" s="88"/>
      <c r="F117" s="75"/>
      <c r="G117" s="75"/>
      <c r="H117" s="75"/>
      <c r="I117" s="75"/>
      <c r="J117" s="75"/>
      <c r="K117" s="75"/>
      <c r="L117" s="75"/>
      <c r="M117" s="75"/>
      <c r="N117" s="3"/>
      <c r="O117" s="3"/>
      <c r="P117" s="3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x14ac:dyDescent="0.3">
      <c r="A118" s="5"/>
      <c r="B118" s="5"/>
      <c r="C118" s="5"/>
      <c r="D118" s="88"/>
      <c r="E118" s="88"/>
      <c r="F118" s="75"/>
      <c r="G118" s="75"/>
      <c r="H118" s="75"/>
      <c r="I118" s="75"/>
      <c r="J118" s="75"/>
      <c r="K118" s="75"/>
      <c r="L118" s="75"/>
      <c r="M118" s="75"/>
      <c r="N118" s="3"/>
      <c r="O118" s="3"/>
      <c r="P118" s="3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x14ac:dyDescent="0.3">
      <c r="A119" s="5"/>
      <c r="B119" s="5"/>
      <c r="C119" s="5"/>
      <c r="D119" s="88"/>
      <c r="E119" s="88"/>
      <c r="F119" s="75"/>
      <c r="G119" s="75"/>
      <c r="H119" s="75"/>
      <c r="I119" s="75"/>
      <c r="J119" s="75"/>
      <c r="K119" s="75"/>
      <c r="L119" s="75"/>
      <c r="M119" s="75"/>
      <c r="N119" s="3"/>
      <c r="O119" s="3"/>
      <c r="P119" s="3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x14ac:dyDescent="0.3">
      <c r="A120" s="5"/>
      <c r="B120" s="5"/>
      <c r="C120" s="5"/>
      <c r="D120" s="88"/>
      <c r="E120" s="88"/>
      <c r="F120" s="75"/>
      <c r="G120" s="75"/>
      <c r="H120" s="75"/>
      <c r="I120" s="75"/>
      <c r="J120" s="75"/>
      <c r="K120" s="75"/>
      <c r="L120" s="75"/>
      <c r="M120" s="75"/>
      <c r="N120" s="3"/>
      <c r="O120" s="3"/>
      <c r="P120" s="3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x14ac:dyDescent="0.3">
      <c r="A121" s="5"/>
      <c r="B121" s="5"/>
      <c r="C121" s="5"/>
      <c r="D121" s="88"/>
      <c r="E121" s="88"/>
      <c r="F121" s="75"/>
      <c r="G121" s="75"/>
      <c r="H121" s="75"/>
      <c r="I121" s="75"/>
      <c r="J121" s="75"/>
      <c r="K121" s="75"/>
      <c r="L121" s="75"/>
      <c r="M121" s="75"/>
      <c r="N121" s="3"/>
      <c r="O121" s="3"/>
      <c r="P121" s="3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x14ac:dyDescent="0.3">
      <c r="A122" s="5"/>
      <c r="B122" s="5"/>
      <c r="C122" s="5"/>
      <c r="D122" s="88"/>
      <c r="E122" s="88"/>
      <c r="F122" s="75"/>
      <c r="G122" s="75"/>
      <c r="H122" s="75"/>
      <c r="I122" s="75"/>
      <c r="J122" s="75"/>
      <c r="K122" s="75"/>
      <c r="L122" s="75"/>
      <c r="M122" s="75"/>
      <c r="N122" s="3"/>
      <c r="O122" s="3"/>
      <c r="P122" s="3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x14ac:dyDescent="0.3">
      <c r="A123" s="5"/>
      <c r="B123" s="5"/>
      <c r="C123" s="5"/>
      <c r="D123" s="88"/>
      <c r="E123" s="88"/>
      <c r="F123" s="75"/>
      <c r="G123" s="75"/>
      <c r="H123" s="75"/>
      <c r="I123" s="75"/>
      <c r="J123" s="75"/>
      <c r="K123" s="75"/>
      <c r="L123" s="75"/>
      <c r="M123" s="75"/>
      <c r="N123" s="3"/>
      <c r="O123" s="3"/>
      <c r="P123" s="3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x14ac:dyDescent="0.3">
      <c r="A124" s="5"/>
      <c r="B124" s="5"/>
      <c r="C124" s="5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x14ac:dyDescent="0.3">
      <c r="A125" s="5"/>
      <c r="B125" s="5"/>
      <c r="C125" s="5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x14ac:dyDescent="0.3">
      <c r="A126" s="5"/>
      <c r="B126" s="5"/>
      <c r="C126" s="5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x14ac:dyDescent="0.3">
      <c r="A127" s="5"/>
      <c r="B127" s="5"/>
      <c r="C127" s="5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x14ac:dyDescent="0.3">
      <c r="A128" s="5"/>
      <c r="B128" s="5"/>
      <c r="C128" s="5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x14ac:dyDescent="0.3">
      <c r="A129" s="5"/>
      <c r="B129" s="5"/>
      <c r="C129" s="5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x14ac:dyDescent="0.3">
      <c r="A130" s="5"/>
      <c r="B130" s="5"/>
      <c r="C130" s="5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x14ac:dyDescent="0.3">
      <c r="A131" s="5"/>
      <c r="B131" s="5"/>
      <c r="C131" s="5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x14ac:dyDescent="0.3">
      <c r="A132" s="5"/>
      <c r="B132" s="5"/>
      <c r="C132" s="5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x14ac:dyDescent="0.3">
      <c r="A133" s="5"/>
      <c r="B133" s="5"/>
      <c r="C133" s="5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x14ac:dyDescent="0.3">
      <c r="A134" s="5"/>
      <c r="B134" s="5"/>
      <c r="C134" s="5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x14ac:dyDescent="0.3">
      <c r="A135" s="5"/>
      <c r="B135" s="5"/>
      <c r="C135" s="5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x14ac:dyDescent="0.3">
      <c r="A136" s="5"/>
      <c r="B136" s="5"/>
      <c r="C136" s="5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x14ac:dyDescent="0.3">
      <c r="A137" s="5"/>
      <c r="B137" s="5"/>
      <c r="C137" s="5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x14ac:dyDescent="0.3">
      <c r="A138" s="5"/>
      <c r="B138" s="5"/>
      <c r="C138" s="5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x14ac:dyDescent="0.3">
      <c r="A139" s="5"/>
      <c r="B139" s="5"/>
      <c r="C139" s="5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x14ac:dyDescent="0.3">
      <c r="A140" s="5"/>
      <c r="B140" s="5"/>
      <c r="C140" s="5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x14ac:dyDescent="0.3">
      <c r="A141" s="5"/>
      <c r="B141" s="5"/>
      <c r="C141" s="5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x14ac:dyDescent="0.3">
      <c r="A142" s="5"/>
      <c r="B142" s="5"/>
      <c r="C142" s="5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x14ac:dyDescent="0.3">
      <c r="A143" s="5"/>
      <c r="B143" s="5"/>
      <c r="C143" s="5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x14ac:dyDescent="0.3">
      <c r="A144" s="5"/>
      <c r="B144" s="5"/>
      <c r="C144" s="5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x14ac:dyDescent="0.3">
      <c r="A145" s="5"/>
      <c r="B145" s="5"/>
      <c r="C145" s="5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x14ac:dyDescent="0.3">
      <c r="A146" s="5"/>
      <c r="B146" s="5"/>
      <c r="C146" s="5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x14ac:dyDescent="0.3">
      <c r="A147" s="5"/>
      <c r="B147" s="5"/>
      <c r="C147" s="5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x14ac:dyDescent="0.3">
      <c r="A148" s="5"/>
      <c r="B148" s="5"/>
      <c r="C148" s="5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x14ac:dyDescent="0.3">
      <c r="A149" s="5"/>
      <c r="B149" s="5"/>
      <c r="C149" s="5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x14ac:dyDescent="0.3">
      <c r="A150" s="5"/>
      <c r="B150" s="5"/>
      <c r="C150" s="5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x14ac:dyDescent="0.3">
      <c r="A151" s="5"/>
      <c r="B151" s="5"/>
      <c r="C151" s="5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x14ac:dyDescent="0.3">
      <c r="A152" s="5"/>
      <c r="B152" s="5"/>
      <c r="C152" s="5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x14ac:dyDescent="0.3">
      <c r="A153" s="5"/>
      <c r="B153" s="5"/>
      <c r="C153" s="5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x14ac:dyDescent="0.3">
      <c r="A154" s="5"/>
      <c r="B154" s="5"/>
      <c r="C154" s="5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x14ac:dyDescent="0.3">
      <c r="A155" s="5"/>
      <c r="B155" s="5"/>
      <c r="C155" s="5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x14ac:dyDescent="0.3">
      <c r="A156" s="5"/>
      <c r="B156" s="5"/>
      <c r="C156" s="5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x14ac:dyDescent="0.3">
      <c r="A157" s="5"/>
      <c r="B157" s="5"/>
      <c r="C157" s="5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x14ac:dyDescent="0.3">
      <c r="A158" s="5"/>
      <c r="B158" s="5"/>
      <c r="C158" s="5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x14ac:dyDescent="0.3">
      <c r="A159" s="5"/>
      <c r="B159" s="5"/>
      <c r="C159" s="5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x14ac:dyDescent="0.3">
      <c r="A160" s="5"/>
      <c r="B160" s="5"/>
      <c r="C160" s="5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x14ac:dyDescent="0.3">
      <c r="A161" s="5"/>
      <c r="B161" s="5"/>
      <c r="C161" s="5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x14ac:dyDescent="0.3">
      <c r="A162" s="5"/>
      <c r="B162" s="5"/>
      <c r="C162" s="5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x14ac:dyDescent="0.3">
      <c r="A163" s="5"/>
      <c r="B163" s="5"/>
      <c r="C163" s="5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x14ac:dyDescent="0.3">
      <c r="A164" s="5"/>
      <c r="B164" s="5"/>
      <c r="C164" s="5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x14ac:dyDescent="0.3">
      <c r="A165" s="5"/>
      <c r="B165" s="5"/>
      <c r="C165" s="5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x14ac:dyDescent="0.3">
      <c r="A166" s="5"/>
      <c r="B166" s="5"/>
      <c r="C166" s="5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x14ac:dyDescent="0.3">
      <c r="A167" s="5"/>
      <c r="B167" s="5"/>
      <c r="C167" s="5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x14ac:dyDescent="0.3">
      <c r="A168" s="5"/>
      <c r="B168" s="5"/>
      <c r="C168" s="5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x14ac:dyDescent="0.3">
      <c r="A169" s="5"/>
      <c r="B169" s="5"/>
      <c r="C169" s="5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x14ac:dyDescent="0.3">
      <c r="A170" s="5"/>
      <c r="B170" s="5"/>
      <c r="C170" s="5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x14ac:dyDescent="0.3">
      <c r="A171" s="5"/>
      <c r="B171" s="5"/>
      <c r="C171" s="5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x14ac:dyDescent="0.3">
      <c r="A172" s="5"/>
      <c r="B172" s="5"/>
      <c r="C172" s="5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x14ac:dyDescent="0.3">
      <c r="A173" s="5"/>
      <c r="B173" s="5"/>
      <c r="C173" s="5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x14ac:dyDescent="0.3">
      <c r="A174" s="5"/>
      <c r="B174" s="5"/>
      <c r="C174" s="5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x14ac:dyDescent="0.3">
      <c r="A175" s="5"/>
      <c r="B175" s="5"/>
      <c r="C175" s="5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x14ac:dyDescent="0.3">
      <c r="A176" s="5"/>
      <c r="B176" s="5"/>
      <c r="C176" s="5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x14ac:dyDescent="0.3">
      <c r="A177" s="5"/>
      <c r="B177" s="5"/>
      <c r="C177" s="5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x14ac:dyDescent="0.3">
      <c r="A178" s="5"/>
      <c r="B178" s="5"/>
      <c r="C178" s="5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x14ac:dyDescent="0.3">
      <c r="A179" s="5"/>
      <c r="B179" s="5"/>
      <c r="C179" s="5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x14ac:dyDescent="0.3">
      <c r="A180" s="5"/>
      <c r="B180" s="5"/>
      <c r="C180" s="5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x14ac:dyDescent="0.3">
      <c r="A181" s="5"/>
      <c r="B181" s="5"/>
      <c r="C181" s="5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x14ac:dyDescent="0.3">
      <c r="A182" s="5"/>
      <c r="B182" s="5"/>
      <c r="C182" s="5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x14ac:dyDescent="0.3">
      <c r="A183" s="5"/>
      <c r="B183" s="5"/>
      <c r="C183" s="5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x14ac:dyDescent="0.3">
      <c r="A184" s="5"/>
      <c r="B184" s="5"/>
      <c r="C184" s="5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x14ac:dyDescent="0.3">
      <c r="A185" s="5"/>
      <c r="B185" s="5"/>
      <c r="C185" s="5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x14ac:dyDescent="0.3">
      <c r="A186" s="5"/>
      <c r="B186" s="5"/>
      <c r="C186" s="5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x14ac:dyDescent="0.3">
      <c r="A187" s="5"/>
      <c r="B187" s="5"/>
      <c r="C187" s="5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x14ac:dyDescent="0.3">
      <c r="A188" s="5"/>
      <c r="B188" s="5"/>
      <c r="C188" s="5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x14ac:dyDescent="0.3">
      <c r="A189" s="5"/>
      <c r="B189" s="5"/>
      <c r="C189" s="5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x14ac:dyDescent="0.3">
      <c r="A190" s="5"/>
      <c r="B190" s="5"/>
      <c r="C190" s="5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x14ac:dyDescent="0.3">
      <c r="A191" s="5"/>
      <c r="B191" s="5"/>
      <c r="C191" s="5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x14ac:dyDescent="0.3">
      <c r="A192" s="5"/>
      <c r="B192" s="5"/>
      <c r="C192" s="5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x14ac:dyDescent="0.3">
      <c r="A193" s="5"/>
      <c r="B193" s="5"/>
      <c r="C193" s="5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x14ac:dyDescent="0.3">
      <c r="A194" s="5"/>
      <c r="B194" s="5"/>
      <c r="C194" s="5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x14ac:dyDescent="0.3">
      <c r="A195" s="5"/>
      <c r="B195" s="5"/>
      <c r="C195" s="5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x14ac:dyDescent="0.3">
      <c r="A196" s="5"/>
      <c r="B196" s="5"/>
      <c r="C196" s="5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x14ac:dyDescent="0.3">
      <c r="A197" s="5"/>
      <c r="B197" s="5"/>
      <c r="C197" s="5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x14ac:dyDescent="0.3">
      <c r="A198" s="5"/>
      <c r="B198" s="5"/>
      <c r="C198" s="5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x14ac:dyDescent="0.3">
      <c r="A199" s="5"/>
      <c r="B199" s="5"/>
      <c r="C199" s="5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x14ac:dyDescent="0.3">
      <c r="A200" s="5"/>
      <c r="B200" s="5"/>
      <c r="C200" s="5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:36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:36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:36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:36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:36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:36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:36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:36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:36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:36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:36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:36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:36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:36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:36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:36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:36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:36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:36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:36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:36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:36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:36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:36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:36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:36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:36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:36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:36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:36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:36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:36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:36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:36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:36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:36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6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:36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:36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:36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:36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:36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:36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:36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:36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:36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:36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:36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:36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:36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:36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:36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:36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:36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:36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:36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:36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:36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:36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:36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:36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:36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:36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:36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:36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:36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:36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:36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:36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:36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:36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:36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:36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:36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:36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:36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:36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:36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:36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:36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:36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:36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:36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:36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:36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:36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:36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:36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:36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:36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:36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:36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:36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:36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</sheetData>
  <mergeCells count="6">
    <mergeCell ref="B2:C2"/>
    <mergeCell ref="I1:N1"/>
    <mergeCell ref="F2:H2"/>
    <mergeCell ref="I2:K2"/>
    <mergeCell ref="L2:N2"/>
    <mergeCell ref="D2:E2"/>
  </mergeCells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B2D77-79E9-4C19-8158-AD442051C86F}">
  <sheetPr>
    <tabColor theme="7" tint="0.39997558519241921"/>
  </sheetPr>
  <dimension ref="A1:AJ364"/>
  <sheetViews>
    <sheetView zoomScale="60" zoomScaleNormal="60" workbookViewId="0">
      <pane ySplit="3" topLeftCell="A4" activePane="bottomLeft" state="frozen"/>
      <selection pane="bottomLeft" activeCell="O43" sqref="O43"/>
    </sheetView>
  </sheetViews>
  <sheetFormatPr defaultRowHeight="14.4" x14ac:dyDescent="0.3"/>
  <cols>
    <col min="1" max="1" width="41.44140625" bestFit="1" customWidth="1"/>
    <col min="2" max="2" width="28.6640625" customWidth="1"/>
    <col min="3" max="3" width="27.6640625" customWidth="1"/>
    <col min="4" max="4" width="27.109375" customWidth="1"/>
    <col min="5" max="5" width="20.33203125" customWidth="1"/>
    <col min="6" max="6" width="17.44140625" bestFit="1" customWidth="1"/>
    <col min="7" max="7" width="15.33203125" bestFit="1" customWidth="1"/>
    <col min="8" max="8" width="18.33203125" bestFit="1" customWidth="1"/>
    <col min="9" max="9" width="16.33203125" bestFit="1" customWidth="1"/>
    <col min="10" max="11" width="18.6640625" bestFit="1" customWidth="1"/>
    <col min="13" max="13" width="18.6640625" bestFit="1" customWidth="1"/>
    <col min="14" max="14" width="17" bestFit="1" customWidth="1"/>
    <col min="15" max="15" width="17.6640625" customWidth="1"/>
  </cols>
  <sheetData>
    <row r="1" spans="1:36" x14ac:dyDescent="0.3">
      <c r="I1" s="175" t="s">
        <v>151</v>
      </c>
      <c r="J1" s="175"/>
      <c r="K1" s="175"/>
      <c r="L1" s="175"/>
      <c r="M1" s="175"/>
      <c r="N1" s="175"/>
    </row>
    <row r="2" spans="1:36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/>
      <c r="I2" s="174" t="s">
        <v>1</v>
      </c>
      <c r="J2" s="174"/>
      <c r="K2" s="174"/>
      <c r="L2" s="174" t="s">
        <v>5</v>
      </c>
      <c r="M2" s="174"/>
      <c r="N2" s="174"/>
      <c r="O2" s="151" t="s">
        <v>670</v>
      </c>
    </row>
    <row r="3" spans="1:36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4</v>
      </c>
      <c r="I3" t="s">
        <v>2</v>
      </c>
      <c r="J3" t="s">
        <v>3</v>
      </c>
      <c r="K3" t="s">
        <v>4</v>
      </c>
      <c r="L3" t="s">
        <v>2</v>
      </c>
      <c r="M3" t="s">
        <v>3</v>
      </c>
      <c r="N3" t="s">
        <v>4</v>
      </c>
      <c r="O3" t="s">
        <v>3</v>
      </c>
    </row>
    <row r="4" spans="1:36" x14ac:dyDescent="0.3">
      <c r="A4" s="22"/>
      <c r="B4" s="22"/>
      <c r="C4" s="22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x14ac:dyDescent="0.3">
      <c r="A5" s="22" t="s">
        <v>428</v>
      </c>
      <c r="B5" s="72">
        <v>586536</v>
      </c>
      <c r="C5" s="23"/>
      <c r="D5" s="72">
        <v>603521</v>
      </c>
      <c r="E5" s="72">
        <v>613685</v>
      </c>
      <c r="F5" s="75">
        <v>629414</v>
      </c>
      <c r="G5" s="72">
        <v>628124</v>
      </c>
      <c r="H5" s="75"/>
      <c r="I5" s="75">
        <v>648385</v>
      </c>
      <c r="J5" s="72">
        <v>645133</v>
      </c>
      <c r="K5" s="72">
        <v>648486</v>
      </c>
      <c r="L5" s="72"/>
      <c r="M5" s="75">
        <v>666486</v>
      </c>
      <c r="N5" s="72">
        <v>603966</v>
      </c>
      <c r="O5" s="72">
        <v>562128</v>
      </c>
      <c r="P5" s="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x14ac:dyDescent="0.3">
      <c r="A6" s="22" t="s">
        <v>429</v>
      </c>
      <c r="B6" s="72">
        <v>15374</v>
      </c>
      <c r="C6" s="23"/>
      <c r="D6" s="72">
        <v>14623</v>
      </c>
      <c r="E6" s="72">
        <v>17340</v>
      </c>
      <c r="F6" s="75">
        <v>16046</v>
      </c>
      <c r="G6" s="72">
        <v>18210</v>
      </c>
      <c r="H6" s="75"/>
      <c r="I6" s="75">
        <v>16247</v>
      </c>
      <c r="J6" s="72">
        <v>18211</v>
      </c>
      <c r="K6" s="72">
        <v>18211</v>
      </c>
      <c r="L6" s="72"/>
      <c r="M6" s="75">
        <v>33210</v>
      </c>
      <c r="N6" s="72">
        <v>26230</v>
      </c>
      <c r="O6" s="72">
        <v>33210</v>
      </c>
      <c r="P6" s="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3">
      <c r="A7" s="22" t="s">
        <v>432</v>
      </c>
      <c r="B7" s="72">
        <v>13957</v>
      </c>
      <c r="C7" s="23"/>
      <c r="D7" s="72">
        <v>16784</v>
      </c>
      <c r="E7" s="72">
        <v>15127</v>
      </c>
      <c r="F7" s="75">
        <v>17554</v>
      </c>
      <c r="G7" s="72">
        <v>15127</v>
      </c>
      <c r="H7" s="75"/>
      <c r="I7" s="75">
        <v>15972</v>
      </c>
      <c r="J7" s="72">
        <v>15127</v>
      </c>
      <c r="K7" s="72">
        <v>15127</v>
      </c>
      <c r="L7" s="72"/>
      <c r="M7" s="75">
        <v>17006</v>
      </c>
      <c r="N7" s="72">
        <v>10000</v>
      </c>
      <c r="O7" s="72">
        <v>9977</v>
      </c>
      <c r="P7" s="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x14ac:dyDescent="0.3">
      <c r="A8" s="22" t="s">
        <v>433</v>
      </c>
      <c r="B8" s="72">
        <v>105600</v>
      </c>
      <c r="C8" s="23"/>
      <c r="D8" s="72">
        <v>127380</v>
      </c>
      <c r="E8" s="72">
        <v>127380</v>
      </c>
      <c r="F8" s="75">
        <v>127380</v>
      </c>
      <c r="G8" s="72">
        <v>127380</v>
      </c>
      <c r="H8" s="72"/>
      <c r="I8" s="75">
        <v>127361</v>
      </c>
      <c r="J8" s="72">
        <v>127380</v>
      </c>
      <c r="K8" s="72">
        <v>127380</v>
      </c>
      <c r="L8" s="72"/>
      <c r="M8" s="75">
        <v>124740</v>
      </c>
      <c r="N8" s="72">
        <v>117170</v>
      </c>
      <c r="O8" s="72">
        <v>113400</v>
      </c>
      <c r="P8" s="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x14ac:dyDescent="0.3">
      <c r="A9" s="22" t="s">
        <v>473</v>
      </c>
      <c r="B9" s="72">
        <v>997</v>
      </c>
      <c r="C9" s="23"/>
      <c r="D9" s="72">
        <v>1022</v>
      </c>
      <c r="E9" s="72">
        <v>1079</v>
      </c>
      <c r="F9" s="75">
        <v>1213</v>
      </c>
      <c r="G9" s="75">
        <v>1104</v>
      </c>
      <c r="H9" s="75"/>
      <c r="I9" s="75">
        <v>1295</v>
      </c>
      <c r="J9" s="75">
        <v>1334</v>
      </c>
      <c r="K9" s="75">
        <v>1294</v>
      </c>
      <c r="L9" s="75"/>
      <c r="M9" s="75">
        <v>1381</v>
      </c>
      <c r="N9" s="75">
        <v>1207</v>
      </c>
      <c r="O9" s="75">
        <v>1157</v>
      </c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x14ac:dyDescent="0.3">
      <c r="A10" s="22" t="s">
        <v>47</v>
      </c>
      <c r="B10" s="72">
        <v>36186</v>
      </c>
      <c r="C10" s="23"/>
      <c r="D10" s="72">
        <v>37411</v>
      </c>
      <c r="E10" s="72">
        <v>40456</v>
      </c>
      <c r="F10" s="75">
        <v>39270</v>
      </c>
      <c r="G10" s="75">
        <v>41424</v>
      </c>
      <c r="H10" s="75"/>
      <c r="I10" s="75">
        <v>40353</v>
      </c>
      <c r="J10" s="75">
        <v>42502</v>
      </c>
      <c r="K10" s="75">
        <v>40883</v>
      </c>
      <c r="L10" s="75"/>
      <c r="M10" s="75">
        <v>44896</v>
      </c>
      <c r="N10" s="75">
        <v>38169</v>
      </c>
      <c r="O10" s="75">
        <v>37939</v>
      </c>
      <c r="P10" s="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x14ac:dyDescent="0.3">
      <c r="A11" s="22" t="s">
        <v>435</v>
      </c>
      <c r="B11" s="72">
        <v>8463</v>
      </c>
      <c r="C11" s="23"/>
      <c r="D11" s="72">
        <v>8750</v>
      </c>
      <c r="E11" s="72">
        <v>9461</v>
      </c>
      <c r="F11" s="75">
        <v>9184</v>
      </c>
      <c r="G11" s="75">
        <v>9688</v>
      </c>
      <c r="H11" s="75"/>
      <c r="I11" s="75">
        <v>9437</v>
      </c>
      <c r="J11" s="75">
        <v>9940</v>
      </c>
      <c r="K11" s="75">
        <v>9551</v>
      </c>
      <c r="L11" s="75"/>
      <c r="M11" s="75">
        <v>10500</v>
      </c>
      <c r="N11" s="75">
        <v>9002</v>
      </c>
      <c r="O11" s="75">
        <v>8872</v>
      </c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x14ac:dyDescent="0.3">
      <c r="A12" s="22" t="s">
        <v>49</v>
      </c>
      <c r="B12" s="72">
        <v>81528</v>
      </c>
      <c r="C12" s="23"/>
      <c r="D12" s="72">
        <v>89332</v>
      </c>
      <c r="E12" s="72">
        <v>90640</v>
      </c>
      <c r="F12" s="75">
        <v>96367</v>
      </c>
      <c r="G12" s="75">
        <v>95864</v>
      </c>
      <c r="H12" s="75"/>
      <c r="I12" s="75">
        <v>99027</v>
      </c>
      <c r="J12" s="75">
        <v>98428</v>
      </c>
      <c r="K12" s="75">
        <v>98908</v>
      </c>
      <c r="L12" s="75"/>
      <c r="M12" s="75">
        <v>102948</v>
      </c>
      <c r="N12" s="75">
        <v>92444</v>
      </c>
      <c r="O12" s="75">
        <v>86518</v>
      </c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x14ac:dyDescent="0.3">
      <c r="A13" s="22" t="s">
        <v>79</v>
      </c>
      <c r="B13" s="72"/>
      <c r="C13" s="23"/>
      <c r="D13" s="72"/>
      <c r="E13" s="72"/>
      <c r="F13" s="75"/>
      <c r="G13" s="75"/>
      <c r="H13" s="75"/>
      <c r="I13" s="75">
        <v>0</v>
      </c>
      <c r="J13" s="75"/>
      <c r="K13" s="75"/>
      <c r="L13" s="75"/>
      <c r="M13" s="75"/>
      <c r="N13" s="75">
        <v>126</v>
      </c>
      <c r="O13" s="75">
        <v>166</v>
      </c>
      <c r="P13" s="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x14ac:dyDescent="0.3">
      <c r="A14" s="22" t="s">
        <v>436</v>
      </c>
      <c r="B14" s="72">
        <v>5932</v>
      </c>
      <c r="C14" s="23"/>
      <c r="D14" s="72">
        <v>6374</v>
      </c>
      <c r="E14" s="72">
        <v>6368</v>
      </c>
      <c r="F14" s="75">
        <v>6680</v>
      </c>
      <c r="G14" s="75">
        <v>6680</v>
      </c>
      <c r="H14" s="75"/>
      <c r="I14" s="75">
        <v>7052</v>
      </c>
      <c r="J14" s="75">
        <v>7052</v>
      </c>
      <c r="K14" s="75">
        <v>7052</v>
      </c>
      <c r="L14" s="75"/>
      <c r="M14" s="75">
        <v>7436</v>
      </c>
      <c r="N14" s="75">
        <v>7536</v>
      </c>
      <c r="O14" s="75">
        <v>6612</v>
      </c>
      <c r="P14" s="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6.2" x14ac:dyDescent="0.45">
      <c r="A15" s="22" t="s">
        <v>437</v>
      </c>
      <c r="B15" s="73">
        <v>4126</v>
      </c>
      <c r="C15" s="23"/>
      <c r="D15" s="73">
        <v>5756</v>
      </c>
      <c r="E15" s="73">
        <v>4800</v>
      </c>
      <c r="F15" s="79">
        <v>4536</v>
      </c>
      <c r="G15" s="79">
        <v>4800</v>
      </c>
      <c r="H15" s="75"/>
      <c r="I15" s="79">
        <v>5257</v>
      </c>
      <c r="J15" s="79">
        <v>5550</v>
      </c>
      <c r="K15" s="79">
        <v>5550</v>
      </c>
      <c r="L15" s="75"/>
      <c r="M15" s="79">
        <v>6900</v>
      </c>
      <c r="N15" s="79">
        <v>6900</v>
      </c>
      <c r="O15" s="79">
        <v>4000</v>
      </c>
      <c r="P15" s="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x14ac:dyDescent="0.3">
      <c r="A16" s="26" t="s">
        <v>52</v>
      </c>
      <c r="B16" s="74">
        <f>SUM(B5:B15)</f>
        <v>858699</v>
      </c>
      <c r="C16" s="36"/>
      <c r="D16" s="74">
        <f>SUM(D5:D15)</f>
        <v>910953</v>
      </c>
      <c r="E16" s="74">
        <f>SUM(E5:E15)</f>
        <v>926336</v>
      </c>
      <c r="F16" s="81">
        <v>947645</v>
      </c>
      <c r="G16" s="81">
        <f>SUM(G5:G15)</f>
        <v>948401</v>
      </c>
      <c r="H16" s="75"/>
      <c r="I16" s="92">
        <f>SUM(I5:I15)</f>
        <v>970386</v>
      </c>
      <c r="J16" s="81">
        <v>970657</v>
      </c>
      <c r="K16" s="81">
        <v>972442</v>
      </c>
      <c r="L16" s="75"/>
      <c r="M16" s="81">
        <v>1015503</v>
      </c>
      <c r="N16" s="81">
        <f>SUM(N5:N15)</f>
        <v>912750</v>
      </c>
      <c r="O16" s="81">
        <f>SUM(O5:O15)</f>
        <v>863979</v>
      </c>
      <c r="P16" s="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x14ac:dyDescent="0.3">
      <c r="A17" s="22"/>
      <c r="B17" s="72"/>
      <c r="C17" s="23"/>
      <c r="D17" s="127"/>
      <c r="E17" s="72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3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x14ac:dyDescent="0.3">
      <c r="A18" s="22" t="s">
        <v>439</v>
      </c>
      <c r="B18" s="72">
        <v>0</v>
      </c>
      <c r="C18" s="23"/>
      <c r="D18" s="72">
        <v>653</v>
      </c>
      <c r="E18" s="72">
        <v>708</v>
      </c>
      <c r="F18" s="75">
        <v>250</v>
      </c>
      <c r="G18" s="75">
        <v>558</v>
      </c>
      <c r="H18" s="75"/>
      <c r="I18" s="75">
        <v>474</v>
      </c>
      <c r="J18" s="75">
        <v>558</v>
      </c>
      <c r="K18" s="75">
        <v>558</v>
      </c>
      <c r="L18" s="75"/>
      <c r="M18" s="75">
        <v>558</v>
      </c>
      <c r="N18" s="75">
        <v>200</v>
      </c>
      <c r="O18" s="75">
        <v>400</v>
      </c>
      <c r="P18" s="3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6.2" x14ac:dyDescent="0.45">
      <c r="A19" s="22" t="s">
        <v>474</v>
      </c>
      <c r="B19" s="73">
        <v>92355</v>
      </c>
      <c r="C19" s="23"/>
      <c r="D19" s="91">
        <v>133115</v>
      </c>
      <c r="E19" s="73">
        <v>123880</v>
      </c>
      <c r="F19" s="79">
        <v>145437</v>
      </c>
      <c r="G19" s="79">
        <v>137980</v>
      </c>
      <c r="H19" s="75"/>
      <c r="I19" s="79">
        <v>140073</v>
      </c>
      <c r="J19" s="79">
        <v>138980</v>
      </c>
      <c r="K19" s="79">
        <v>138830</v>
      </c>
      <c r="L19" s="75"/>
      <c r="M19" s="79">
        <v>139980</v>
      </c>
      <c r="N19" s="79">
        <v>142100</v>
      </c>
      <c r="O19" s="79">
        <v>135380</v>
      </c>
      <c r="P19" s="3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x14ac:dyDescent="0.3">
      <c r="A20" s="26" t="s">
        <v>482</v>
      </c>
      <c r="B20" s="74">
        <f>SUM(B18:B19)</f>
        <v>92355</v>
      </c>
      <c r="C20" s="36"/>
      <c r="D20" s="74">
        <f>SUM(D18:D19)</f>
        <v>133768</v>
      </c>
      <c r="E20" s="74">
        <f>SUM(E18:E19)</f>
        <v>124588</v>
      </c>
      <c r="F20" s="81">
        <v>145687</v>
      </c>
      <c r="G20" s="81">
        <f>SUM(G18:G19)</f>
        <v>138538</v>
      </c>
      <c r="H20" s="75"/>
      <c r="I20" s="81">
        <f>SUM(I18:I19)</f>
        <v>140547</v>
      </c>
      <c r="J20" s="81">
        <v>139538</v>
      </c>
      <c r="K20" s="81">
        <f>SUM(K18:K19)</f>
        <v>139388</v>
      </c>
      <c r="L20" s="75"/>
      <c r="M20" s="81">
        <v>140538</v>
      </c>
      <c r="N20" s="81">
        <f>SUM(N18:N19)</f>
        <v>142300</v>
      </c>
      <c r="O20" s="81">
        <f>SUM(O18:O19)</f>
        <v>135780</v>
      </c>
      <c r="P20" s="3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x14ac:dyDescent="0.3">
      <c r="A21" s="22" t="s">
        <v>438</v>
      </c>
      <c r="B21" s="72"/>
      <c r="C21" s="23"/>
      <c r="D21" s="127"/>
      <c r="E21" s="72"/>
      <c r="F21" s="75"/>
      <c r="G21" s="75"/>
      <c r="H21" s="75"/>
      <c r="I21" s="75"/>
      <c r="J21" s="75"/>
      <c r="K21" s="75"/>
      <c r="L21" s="75"/>
      <c r="M21" s="84"/>
      <c r="N21" s="75"/>
      <c r="O21" s="75"/>
      <c r="P21" s="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x14ac:dyDescent="0.3">
      <c r="A22" s="22" t="s">
        <v>475</v>
      </c>
      <c r="B22" s="72">
        <v>549</v>
      </c>
      <c r="C22" s="23"/>
      <c r="D22" s="72">
        <v>890</v>
      </c>
      <c r="E22" s="72">
        <v>720</v>
      </c>
      <c r="F22" s="75">
        <v>929</v>
      </c>
      <c r="G22" s="75">
        <v>60</v>
      </c>
      <c r="H22" s="75"/>
      <c r="I22" s="75">
        <v>958</v>
      </c>
      <c r="J22" s="75">
        <v>720</v>
      </c>
      <c r="K22" s="75">
        <v>720</v>
      </c>
      <c r="L22" s="75"/>
      <c r="M22" s="75">
        <v>1020</v>
      </c>
      <c r="N22" s="75">
        <v>1020</v>
      </c>
      <c r="O22" s="75">
        <v>1020</v>
      </c>
      <c r="P22" s="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x14ac:dyDescent="0.3">
      <c r="A23" s="22" t="s">
        <v>454</v>
      </c>
      <c r="B23" s="72">
        <v>4147</v>
      </c>
      <c r="C23" s="23"/>
      <c r="D23" s="72">
        <v>4497</v>
      </c>
      <c r="E23" s="72">
        <v>5000</v>
      </c>
      <c r="F23" s="75">
        <v>5101</v>
      </c>
      <c r="G23" s="75">
        <v>5000</v>
      </c>
      <c r="H23" s="75"/>
      <c r="I23" s="75">
        <v>5886</v>
      </c>
      <c r="J23" s="75">
        <v>5000</v>
      </c>
      <c r="K23" s="75">
        <v>5000</v>
      </c>
      <c r="L23" s="75"/>
      <c r="M23" s="75">
        <v>5000</v>
      </c>
      <c r="N23" s="75">
        <v>4000</v>
      </c>
      <c r="O23" s="75">
        <v>6000</v>
      </c>
      <c r="P23" s="3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6.2" x14ac:dyDescent="0.45">
      <c r="A24" s="22" t="s">
        <v>476</v>
      </c>
      <c r="B24" s="73">
        <v>1801</v>
      </c>
      <c r="C24" s="23"/>
      <c r="D24" s="91">
        <v>2168</v>
      </c>
      <c r="E24" s="73">
        <v>2250</v>
      </c>
      <c r="F24" s="79">
        <v>1413</v>
      </c>
      <c r="G24" s="79">
        <v>1500</v>
      </c>
      <c r="H24" s="75"/>
      <c r="I24" s="79">
        <v>1452</v>
      </c>
      <c r="J24" s="79">
        <v>1500</v>
      </c>
      <c r="K24" s="79">
        <v>1500</v>
      </c>
      <c r="L24" s="75"/>
      <c r="M24" s="79">
        <v>1500</v>
      </c>
      <c r="N24" s="79">
        <v>1222</v>
      </c>
      <c r="O24" s="79">
        <v>0</v>
      </c>
      <c r="P24" s="3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x14ac:dyDescent="0.3">
      <c r="A25" s="26" t="s">
        <v>274</v>
      </c>
      <c r="B25" s="74">
        <f>SUM(B22:B24)</f>
        <v>6497</v>
      </c>
      <c r="C25" s="36"/>
      <c r="D25" s="74">
        <f>SUM(D22:D24)</f>
        <v>7555</v>
      </c>
      <c r="E25" s="74">
        <f>SUM(E22:E24)</f>
        <v>7970</v>
      </c>
      <c r="F25" s="81">
        <v>7443</v>
      </c>
      <c r="G25" s="81">
        <f>SUM(G22:G24)</f>
        <v>6560</v>
      </c>
      <c r="H25" s="75"/>
      <c r="I25" s="81">
        <f>SUM(I22:I24)</f>
        <v>8296</v>
      </c>
      <c r="J25" s="81">
        <v>7220</v>
      </c>
      <c r="K25" s="81">
        <v>7220</v>
      </c>
      <c r="L25" s="75"/>
      <c r="M25" s="81">
        <v>7520</v>
      </c>
      <c r="N25" s="81">
        <f>SUM(N22:N24)</f>
        <v>6242</v>
      </c>
      <c r="O25" s="81">
        <f>SUM(O22:O24)</f>
        <v>7020</v>
      </c>
      <c r="P25" s="3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x14ac:dyDescent="0.3">
      <c r="A26" s="22"/>
      <c r="B26" s="72"/>
      <c r="C26" s="23"/>
      <c r="D26" s="127"/>
      <c r="E26" s="72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3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x14ac:dyDescent="0.3">
      <c r="A27" s="22" t="s">
        <v>455</v>
      </c>
      <c r="B27" s="72">
        <v>2955</v>
      </c>
      <c r="C27" s="23"/>
      <c r="D27" s="72">
        <v>2693</v>
      </c>
      <c r="E27" s="72">
        <v>3000</v>
      </c>
      <c r="F27" s="75">
        <v>2906</v>
      </c>
      <c r="G27" s="75">
        <v>3000</v>
      </c>
      <c r="H27" s="75"/>
      <c r="I27" s="75">
        <v>2478</v>
      </c>
      <c r="J27" s="75">
        <v>3000</v>
      </c>
      <c r="K27" s="75">
        <v>2500</v>
      </c>
      <c r="L27" s="75"/>
      <c r="M27" s="75">
        <v>3000</v>
      </c>
      <c r="N27" s="75">
        <v>3000</v>
      </c>
      <c r="O27" s="75">
        <v>3300</v>
      </c>
      <c r="P27" s="3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x14ac:dyDescent="0.3">
      <c r="A28" s="22" t="s">
        <v>456</v>
      </c>
      <c r="B28" s="72">
        <v>7293</v>
      </c>
      <c r="C28" s="23"/>
      <c r="D28" s="72">
        <v>4290</v>
      </c>
      <c r="E28" s="72">
        <v>7000</v>
      </c>
      <c r="F28" s="75">
        <v>3295</v>
      </c>
      <c r="G28" s="75">
        <v>7000</v>
      </c>
      <c r="H28" s="75"/>
      <c r="I28" s="75">
        <v>4118</v>
      </c>
      <c r="J28" s="75">
        <v>6000</v>
      </c>
      <c r="K28" s="75">
        <v>6000</v>
      </c>
      <c r="L28" s="75"/>
      <c r="M28" s="75">
        <v>6000</v>
      </c>
      <c r="N28" s="75">
        <v>2000</v>
      </c>
      <c r="O28" s="75">
        <v>6000</v>
      </c>
      <c r="P28" s="3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x14ac:dyDescent="0.3">
      <c r="A29" s="22" t="s">
        <v>457</v>
      </c>
      <c r="B29" s="72">
        <v>5675</v>
      </c>
      <c r="C29" s="23"/>
      <c r="D29" s="72">
        <v>6183</v>
      </c>
      <c r="E29" s="72">
        <v>6500</v>
      </c>
      <c r="F29" s="75">
        <v>5388</v>
      </c>
      <c r="G29" s="75">
        <v>6500</v>
      </c>
      <c r="H29" s="75"/>
      <c r="I29" s="75">
        <v>5584</v>
      </c>
      <c r="J29" s="75">
        <v>6500</v>
      </c>
      <c r="K29" s="75">
        <v>6000</v>
      </c>
      <c r="L29" s="75"/>
      <c r="M29" s="75">
        <v>6500</v>
      </c>
      <c r="N29" s="75">
        <v>6500</v>
      </c>
      <c r="O29" s="75">
        <v>6500</v>
      </c>
      <c r="P29" s="3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x14ac:dyDescent="0.3">
      <c r="A30" s="22" t="s">
        <v>458</v>
      </c>
      <c r="B30" s="72">
        <v>5571</v>
      </c>
      <c r="C30" s="23"/>
      <c r="D30" s="72">
        <v>5970</v>
      </c>
      <c r="E30" s="72">
        <v>7500</v>
      </c>
      <c r="F30" s="75">
        <v>4864</v>
      </c>
      <c r="G30" s="75">
        <v>7500</v>
      </c>
      <c r="H30" s="75"/>
      <c r="I30" s="75">
        <v>7448</v>
      </c>
      <c r="J30" s="75">
        <v>7500</v>
      </c>
      <c r="K30" s="75">
        <v>7500</v>
      </c>
      <c r="L30" s="75"/>
      <c r="M30" s="75">
        <v>7500</v>
      </c>
      <c r="N30" s="75">
        <v>7500</v>
      </c>
      <c r="O30" s="75">
        <v>7500</v>
      </c>
      <c r="P30" s="3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x14ac:dyDescent="0.3">
      <c r="A31" s="22" t="s">
        <v>459</v>
      </c>
      <c r="B31" s="72">
        <v>12609</v>
      </c>
      <c r="C31" s="23"/>
      <c r="D31" s="72">
        <v>4369</v>
      </c>
      <c r="E31" s="72">
        <v>4550</v>
      </c>
      <c r="F31" s="75">
        <v>4616</v>
      </c>
      <c r="G31" s="75">
        <v>4550</v>
      </c>
      <c r="H31" s="75"/>
      <c r="I31" s="75">
        <v>4561</v>
      </c>
      <c r="J31" s="75">
        <v>4550</v>
      </c>
      <c r="K31" s="75">
        <v>4550</v>
      </c>
      <c r="L31" s="75"/>
      <c r="M31" s="75">
        <v>4550</v>
      </c>
      <c r="N31" s="75">
        <v>2500</v>
      </c>
      <c r="O31" s="75">
        <v>3650</v>
      </c>
      <c r="P31" s="3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x14ac:dyDescent="0.3">
      <c r="A32" s="22" t="s">
        <v>462</v>
      </c>
      <c r="B32" s="72">
        <v>732</v>
      </c>
      <c r="C32" s="23"/>
      <c r="D32" s="72">
        <v>570</v>
      </c>
      <c r="E32" s="72">
        <v>1000</v>
      </c>
      <c r="F32" s="75">
        <v>582</v>
      </c>
      <c r="G32" s="75">
        <v>1000</v>
      </c>
      <c r="H32" s="75"/>
      <c r="I32" s="75">
        <v>384</v>
      </c>
      <c r="J32" s="75">
        <v>1000</v>
      </c>
      <c r="K32" s="75">
        <v>1000</v>
      </c>
      <c r="L32" s="75"/>
      <c r="M32" s="75">
        <v>1000</v>
      </c>
      <c r="N32" s="75">
        <v>800</v>
      </c>
      <c r="O32" s="75">
        <v>1000</v>
      </c>
      <c r="P32" s="3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x14ac:dyDescent="0.3">
      <c r="A33" s="22" t="s">
        <v>477</v>
      </c>
      <c r="B33" s="72">
        <v>1091</v>
      </c>
      <c r="C33" s="23"/>
      <c r="D33" s="72">
        <v>310</v>
      </c>
      <c r="E33" s="72">
        <v>1200</v>
      </c>
      <c r="F33" s="75">
        <v>355</v>
      </c>
      <c r="G33" s="75">
        <v>1500</v>
      </c>
      <c r="H33" s="75"/>
      <c r="I33" s="75">
        <v>340</v>
      </c>
      <c r="J33" s="75">
        <v>800</v>
      </c>
      <c r="K33" s="75">
        <v>600</v>
      </c>
      <c r="L33" s="75"/>
      <c r="M33" s="75">
        <v>800</v>
      </c>
      <c r="N33" s="75">
        <v>500</v>
      </c>
      <c r="O33" s="75">
        <v>800</v>
      </c>
      <c r="P33" s="3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x14ac:dyDescent="0.3">
      <c r="A34" s="22" t="s">
        <v>478</v>
      </c>
      <c r="B34" s="72">
        <v>19254</v>
      </c>
      <c r="C34" s="23"/>
      <c r="D34" s="72">
        <v>0</v>
      </c>
      <c r="E34" s="72">
        <v>0</v>
      </c>
      <c r="F34" s="75">
        <v>0</v>
      </c>
      <c r="G34" s="75">
        <v>4428</v>
      </c>
      <c r="H34" s="75"/>
      <c r="I34" s="75">
        <v>150</v>
      </c>
      <c r="J34" s="75">
        <v>0</v>
      </c>
      <c r="K34" s="125">
        <v>150</v>
      </c>
      <c r="L34" s="117"/>
      <c r="M34" s="125">
        <v>16600</v>
      </c>
      <c r="N34" s="75">
        <v>10303</v>
      </c>
      <c r="O34" s="75">
        <v>0</v>
      </c>
      <c r="P34" s="3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x14ac:dyDescent="0.3">
      <c r="A35" s="22" t="s">
        <v>615</v>
      </c>
      <c r="B35" s="72">
        <v>21269</v>
      </c>
      <c r="C35" s="23"/>
      <c r="D35" s="72">
        <v>1994</v>
      </c>
      <c r="E35" s="72">
        <v>2496</v>
      </c>
      <c r="F35" s="75"/>
      <c r="G35" s="75">
        <v>0</v>
      </c>
      <c r="H35" s="75"/>
      <c r="I35" s="75">
        <v>0</v>
      </c>
      <c r="J35" s="75"/>
      <c r="K35" s="125"/>
      <c r="L35" s="117"/>
      <c r="M35" s="125"/>
      <c r="N35" s="75">
        <v>0</v>
      </c>
      <c r="O35" s="75">
        <v>0</v>
      </c>
      <c r="P35" s="3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x14ac:dyDescent="0.3">
      <c r="A36" s="22" t="s">
        <v>479</v>
      </c>
      <c r="B36" s="72">
        <v>7378</v>
      </c>
      <c r="C36" s="23"/>
      <c r="D36" s="72">
        <v>8834</v>
      </c>
      <c r="E36" s="72">
        <v>8950</v>
      </c>
      <c r="F36" s="75">
        <v>9504</v>
      </c>
      <c r="G36" s="75">
        <v>9500</v>
      </c>
      <c r="H36" s="75"/>
      <c r="I36" s="75">
        <v>10529</v>
      </c>
      <c r="J36" s="75">
        <v>10400</v>
      </c>
      <c r="K36" s="75">
        <v>10400</v>
      </c>
      <c r="L36" s="75"/>
      <c r="M36" s="75">
        <v>10400</v>
      </c>
      <c r="N36" s="75">
        <v>8000</v>
      </c>
      <c r="O36" s="75">
        <v>10400</v>
      </c>
      <c r="P36" s="3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x14ac:dyDescent="0.3">
      <c r="A37" s="45" t="s">
        <v>480</v>
      </c>
      <c r="B37" s="116">
        <v>10050</v>
      </c>
      <c r="C37" s="48"/>
      <c r="D37" s="72">
        <v>11911</v>
      </c>
      <c r="E37" s="72">
        <v>13500</v>
      </c>
      <c r="F37" s="75">
        <v>11632</v>
      </c>
      <c r="G37" s="75">
        <v>13500</v>
      </c>
      <c r="H37" s="75"/>
      <c r="I37" s="75">
        <v>12670</v>
      </c>
      <c r="J37" s="75">
        <v>13500</v>
      </c>
      <c r="K37" s="75">
        <v>13500</v>
      </c>
      <c r="L37" s="75"/>
      <c r="M37" s="75">
        <v>13500</v>
      </c>
      <c r="N37" s="75">
        <v>13500</v>
      </c>
      <c r="O37" s="75">
        <v>13500</v>
      </c>
      <c r="P37" s="3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x14ac:dyDescent="0.3">
      <c r="A38" s="22" t="s">
        <v>481</v>
      </c>
      <c r="B38" s="72">
        <v>126</v>
      </c>
      <c r="C38" s="23"/>
      <c r="D38" s="72">
        <v>92</v>
      </c>
      <c r="E38" s="72">
        <v>200</v>
      </c>
      <c r="F38" s="75">
        <v>0</v>
      </c>
      <c r="G38" s="72">
        <v>200</v>
      </c>
      <c r="H38" s="75"/>
      <c r="I38" s="75">
        <v>0</v>
      </c>
      <c r="J38" s="75">
        <v>200</v>
      </c>
      <c r="K38" s="75">
        <v>200</v>
      </c>
      <c r="L38" s="75"/>
      <c r="M38" s="75">
        <v>200</v>
      </c>
      <c r="N38" s="75">
        <v>0</v>
      </c>
      <c r="O38" s="75">
        <v>100</v>
      </c>
      <c r="P38" s="3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6.2" x14ac:dyDescent="0.45">
      <c r="A39" s="22" t="s">
        <v>465</v>
      </c>
      <c r="B39" s="73">
        <v>0</v>
      </c>
      <c r="C39" s="23"/>
      <c r="D39" s="91">
        <v>0</v>
      </c>
      <c r="E39" s="73">
        <v>0</v>
      </c>
      <c r="F39" s="79">
        <v>0</v>
      </c>
      <c r="G39" s="79">
        <v>0</v>
      </c>
      <c r="H39" s="75"/>
      <c r="I39" s="79">
        <v>4625</v>
      </c>
      <c r="J39" s="79">
        <v>0</v>
      </c>
      <c r="K39" s="79">
        <v>4625</v>
      </c>
      <c r="L39" s="75"/>
      <c r="M39" s="79">
        <v>0</v>
      </c>
      <c r="N39" s="79">
        <v>0</v>
      </c>
      <c r="O39" s="79">
        <v>0</v>
      </c>
      <c r="P39" s="3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x14ac:dyDescent="0.3">
      <c r="A40" s="26" t="s">
        <v>72</v>
      </c>
      <c r="B40" s="74">
        <v>94002</v>
      </c>
      <c r="C40" s="36"/>
      <c r="D40" s="98">
        <f>SUM(D27:D39)</f>
        <v>47216</v>
      </c>
      <c r="E40" s="74">
        <f>SUM(E27:E39)</f>
        <v>55896</v>
      </c>
      <c r="F40" s="81">
        <v>43142</v>
      </c>
      <c r="G40" s="81">
        <f>SUM(G27:G39)</f>
        <v>58678</v>
      </c>
      <c r="H40" s="75"/>
      <c r="I40" s="81">
        <f>SUM(I27:I39)</f>
        <v>52887</v>
      </c>
      <c r="J40" s="81">
        <v>53450</v>
      </c>
      <c r="K40" s="81">
        <v>57025</v>
      </c>
      <c r="L40" s="75"/>
      <c r="M40" s="81">
        <v>70050</v>
      </c>
      <c r="N40" s="81">
        <f>SUM(N27:N39)</f>
        <v>54603</v>
      </c>
      <c r="O40" s="81">
        <f>SUM(O27:O39)</f>
        <v>52750</v>
      </c>
      <c r="P40" s="3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x14ac:dyDescent="0.3">
      <c r="A41" s="26" t="s">
        <v>483</v>
      </c>
      <c r="B41" s="74">
        <f>SUM(B40,B25,B20,B16)</f>
        <v>1051553</v>
      </c>
      <c r="C41" s="36"/>
      <c r="D41" s="98">
        <f>SUM(D40,D25,D20,D16)</f>
        <v>1099492</v>
      </c>
      <c r="E41" s="74">
        <f>SUM(E40,E25,E20,E16)</f>
        <v>1114790</v>
      </c>
      <c r="F41" s="81">
        <v>1143917</v>
      </c>
      <c r="G41" s="81">
        <f>SUM(G40+G25+G20+G16)</f>
        <v>1152177</v>
      </c>
      <c r="H41" s="75"/>
      <c r="I41" s="81">
        <f>SUM(I40,I25,I20,I16)</f>
        <v>1172116</v>
      </c>
      <c r="J41" s="81">
        <v>1170865</v>
      </c>
      <c r="K41" s="81">
        <v>1176075</v>
      </c>
      <c r="L41" s="75"/>
      <c r="M41" s="81">
        <v>1233611</v>
      </c>
      <c r="N41" s="81">
        <f>SUM(N40,N25,N16,N20)</f>
        <v>1115895</v>
      </c>
      <c r="O41" s="81">
        <f>SUM(O40,O25,O16,O20)</f>
        <v>1059529</v>
      </c>
      <c r="P41" s="3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x14ac:dyDescent="0.3">
      <c r="A42" s="22"/>
      <c r="B42" s="23"/>
      <c r="C42" s="23"/>
      <c r="D42" s="22"/>
      <c r="E42" s="23"/>
      <c r="F42" s="3"/>
      <c r="G42" s="3"/>
      <c r="H42" s="3"/>
      <c r="I42" s="3"/>
      <c r="J42" s="3"/>
      <c r="K42" s="3"/>
      <c r="L42" s="3"/>
      <c r="M42" s="47"/>
      <c r="N42" s="75"/>
      <c r="O42" s="75"/>
      <c r="P42" s="3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x14ac:dyDescent="0.3">
      <c r="A43" s="22"/>
      <c r="B43" s="23"/>
      <c r="C43" s="23"/>
      <c r="D43" s="22"/>
      <c r="E43" s="22"/>
      <c r="F43" s="3"/>
      <c r="G43" s="3"/>
      <c r="H43" s="3"/>
      <c r="I43" s="3"/>
      <c r="J43" s="3"/>
      <c r="K43" s="3"/>
      <c r="L43" s="3"/>
      <c r="M43" s="47"/>
      <c r="N43" s="3"/>
      <c r="O43" s="3"/>
      <c r="P43" s="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x14ac:dyDescent="0.3">
      <c r="A44" s="22"/>
      <c r="B44" s="22"/>
      <c r="C44" s="22"/>
      <c r="D44" s="22"/>
      <c r="E44" s="22"/>
      <c r="F44" s="3"/>
      <c r="G44" s="3"/>
      <c r="H44" s="3"/>
      <c r="I44" s="3"/>
      <c r="J44" s="3"/>
      <c r="K44" s="3"/>
      <c r="L44" s="3"/>
      <c r="M44" s="47"/>
      <c r="N44" s="3"/>
      <c r="O44" s="3"/>
      <c r="P44" s="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x14ac:dyDescent="0.3">
      <c r="A45" s="22"/>
      <c r="B45" s="22"/>
      <c r="C45" s="22"/>
      <c r="D45" s="22"/>
      <c r="E45" s="22"/>
      <c r="F45" s="3"/>
      <c r="G45" s="3"/>
      <c r="H45" s="3"/>
      <c r="I45" s="3"/>
      <c r="J45" s="3"/>
      <c r="K45" s="3"/>
      <c r="L45" s="3"/>
      <c r="M45" s="47"/>
      <c r="N45" s="3"/>
      <c r="O45" s="3"/>
      <c r="P45" s="3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x14ac:dyDescent="0.3">
      <c r="A46" s="22"/>
      <c r="B46" s="22"/>
      <c r="C46" s="22"/>
      <c r="D46" s="22"/>
      <c r="E46" s="22"/>
      <c r="F46" s="3"/>
      <c r="G46" s="3"/>
      <c r="H46" s="3"/>
      <c r="I46" s="3"/>
      <c r="J46" s="3"/>
      <c r="K46" s="3"/>
      <c r="L46" s="3"/>
      <c r="M46" s="47"/>
      <c r="N46" s="3"/>
      <c r="O46" s="3"/>
      <c r="P46" s="3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6.2" customHeight="1" x14ac:dyDescent="0.3">
      <c r="A47" s="22"/>
      <c r="B47" s="22"/>
      <c r="C47" s="22"/>
      <c r="D47" s="22"/>
      <c r="E47" s="22"/>
      <c r="F47" s="3"/>
      <c r="G47" s="23"/>
      <c r="H47" s="23"/>
      <c r="I47" s="23"/>
      <c r="J47" s="23"/>
      <c r="K47" s="23"/>
      <c r="L47" s="3"/>
      <c r="M47" s="48"/>
      <c r="N47" s="23"/>
      <c r="O47" s="23"/>
      <c r="P47" s="3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6.2" customHeight="1" x14ac:dyDescent="0.3">
      <c r="A48" s="22"/>
      <c r="B48" s="22"/>
      <c r="C48" s="22"/>
      <c r="D48" s="22"/>
      <c r="E48" s="22"/>
      <c r="F48" s="3"/>
      <c r="G48" s="5"/>
      <c r="H48" s="5"/>
      <c r="I48" s="23"/>
      <c r="J48" s="23"/>
      <c r="K48" s="23"/>
      <c r="L48" s="3"/>
      <c r="M48" s="48"/>
      <c r="N48" s="23"/>
      <c r="O48" s="23"/>
      <c r="P48" s="3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6.2" customHeight="1" x14ac:dyDescent="0.3">
      <c r="A49" s="22"/>
      <c r="B49" s="22"/>
      <c r="C49" s="22"/>
      <c r="D49" s="22"/>
      <c r="E49" s="22"/>
      <c r="F49" s="3"/>
      <c r="G49" s="5"/>
      <c r="H49" s="5"/>
      <c r="I49" s="23"/>
      <c r="J49" s="23"/>
      <c r="K49" s="23"/>
      <c r="L49" s="3"/>
      <c r="M49" s="48"/>
      <c r="N49" s="23"/>
      <c r="O49" s="23"/>
      <c r="P49" s="3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6.2" customHeight="1" x14ac:dyDescent="0.3">
      <c r="A50" s="22"/>
      <c r="B50" s="22"/>
      <c r="C50" s="22"/>
      <c r="D50" s="22"/>
      <c r="E50" s="22"/>
      <c r="F50" s="3"/>
      <c r="G50" s="5"/>
      <c r="H50" s="5"/>
      <c r="I50" s="23"/>
      <c r="J50" s="23"/>
      <c r="K50" s="23"/>
      <c r="L50" s="3"/>
      <c r="M50" s="48"/>
      <c r="N50" s="23"/>
      <c r="O50" s="23"/>
      <c r="P50" s="3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6.2" customHeight="1" x14ac:dyDescent="0.3">
      <c r="A51" s="22"/>
      <c r="B51" s="22"/>
      <c r="C51" s="22"/>
      <c r="D51" s="22"/>
      <c r="E51" s="22"/>
      <c r="F51" s="3"/>
      <c r="G51" s="5"/>
      <c r="H51" s="5"/>
      <c r="I51" s="23"/>
      <c r="J51" s="23"/>
      <c r="K51" s="23"/>
      <c r="L51" s="3"/>
      <c r="M51" s="48"/>
      <c r="N51" s="23"/>
      <c r="O51" s="23"/>
      <c r="P51" s="3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6.2" customHeight="1" x14ac:dyDescent="0.3">
      <c r="A52" s="22"/>
      <c r="B52" s="22"/>
      <c r="C52" s="22"/>
      <c r="D52" s="22"/>
      <c r="E52" s="22"/>
      <c r="F52" s="3"/>
      <c r="G52" s="5"/>
      <c r="H52" s="5"/>
      <c r="I52" s="3"/>
      <c r="J52" s="3"/>
      <c r="K52" s="3"/>
      <c r="L52" s="3"/>
      <c r="M52" s="48"/>
      <c r="N52" s="23"/>
      <c r="O52" s="23"/>
      <c r="P52" s="3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x14ac:dyDescent="0.3">
      <c r="A53" s="22"/>
      <c r="B53" s="22"/>
      <c r="C53" s="22"/>
      <c r="D53" s="22"/>
      <c r="E53" s="22"/>
      <c r="F53" s="3"/>
      <c r="G53" s="5"/>
      <c r="H53" s="5"/>
      <c r="I53" s="3"/>
      <c r="J53" s="3"/>
      <c r="K53" s="3"/>
      <c r="L53" s="3"/>
      <c r="M53" s="23"/>
      <c r="N53" s="3"/>
      <c r="O53" s="3"/>
      <c r="P53" s="3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x14ac:dyDescent="0.3">
      <c r="A54" s="22"/>
      <c r="B54" s="22"/>
      <c r="C54" s="22"/>
      <c r="D54" s="22"/>
      <c r="E54" s="22"/>
      <c r="F54" s="3"/>
      <c r="G54" s="5"/>
      <c r="H54" s="5"/>
      <c r="I54" s="3"/>
      <c r="J54" s="3"/>
      <c r="K54" s="3"/>
      <c r="L54" s="3"/>
      <c r="M54" s="23"/>
      <c r="N54" s="3"/>
      <c r="O54" s="3"/>
      <c r="P54" s="3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x14ac:dyDescent="0.3">
      <c r="A55" s="22"/>
      <c r="B55" s="22"/>
      <c r="C55" s="22"/>
      <c r="D55" s="22"/>
      <c r="E55" s="22"/>
      <c r="F55" s="3"/>
      <c r="G55" s="5"/>
      <c r="H55" s="5"/>
      <c r="I55" s="3"/>
      <c r="J55" s="3"/>
      <c r="K55" s="3"/>
      <c r="L55" s="3"/>
      <c r="M55" s="23"/>
      <c r="N55" s="3"/>
      <c r="O55" s="3"/>
      <c r="P55" s="3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x14ac:dyDescent="0.3">
      <c r="A56" s="22"/>
      <c r="B56" s="22"/>
      <c r="C56" s="22"/>
      <c r="D56" s="22"/>
      <c r="E56" s="22"/>
      <c r="F56" s="3"/>
      <c r="G56" s="5"/>
      <c r="H56" s="5"/>
      <c r="I56" s="3"/>
      <c r="J56" s="3"/>
      <c r="K56" s="3"/>
      <c r="L56" s="3"/>
      <c r="M56" s="23"/>
      <c r="N56" s="3"/>
      <c r="O56" s="3"/>
      <c r="P56" s="3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x14ac:dyDescent="0.3">
      <c r="A57" s="22"/>
      <c r="B57" s="22"/>
      <c r="C57" s="22"/>
      <c r="D57" s="22"/>
      <c r="E57" s="22"/>
      <c r="F57" s="3"/>
      <c r="G57" s="5"/>
      <c r="H57" s="5"/>
      <c r="I57" s="3"/>
      <c r="J57" s="3"/>
      <c r="K57" s="3"/>
      <c r="L57" s="3"/>
      <c r="M57" s="23"/>
      <c r="N57" s="3"/>
      <c r="O57" s="3"/>
      <c r="P57" s="3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x14ac:dyDescent="0.3">
      <c r="A58" s="22"/>
      <c r="B58" s="22"/>
      <c r="C58" s="22"/>
      <c r="D58" s="22"/>
      <c r="E58" s="22"/>
      <c r="F58" s="3"/>
      <c r="G58" s="5"/>
      <c r="H58" s="5"/>
      <c r="I58" s="3"/>
      <c r="J58" s="3"/>
      <c r="K58" s="3"/>
      <c r="L58" s="3"/>
      <c r="M58" s="23"/>
      <c r="N58" s="3"/>
      <c r="O58" s="3"/>
      <c r="P58" s="3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x14ac:dyDescent="0.3">
      <c r="A59" s="22"/>
      <c r="B59" s="22"/>
      <c r="C59" s="22"/>
      <c r="D59" s="22"/>
      <c r="E59" s="22"/>
      <c r="F59" s="3"/>
      <c r="G59" s="5"/>
      <c r="H59" s="5"/>
      <c r="I59" s="3"/>
      <c r="J59" s="3"/>
      <c r="K59" s="3"/>
      <c r="L59" s="3"/>
      <c r="M59" s="23"/>
      <c r="N59" s="3"/>
      <c r="O59" s="3"/>
      <c r="P59" s="3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x14ac:dyDescent="0.3">
      <c r="A60" s="22"/>
      <c r="B60" s="22"/>
      <c r="C60" s="22"/>
      <c r="D60" s="22"/>
      <c r="E60" s="22"/>
      <c r="F60" s="3"/>
      <c r="G60" s="5"/>
      <c r="H60" s="5"/>
      <c r="I60" s="3"/>
      <c r="J60" s="3"/>
      <c r="K60" s="3"/>
      <c r="L60" s="3"/>
      <c r="M60" s="23"/>
      <c r="N60" s="3"/>
      <c r="O60" s="3"/>
      <c r="P60" s="3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x14ac:dyDescent="0.3">
      <c r="A61" s="22"/>
      <c r="B61" s="22"/>
      <c r="C61" s="22"/>
      <c r="D61" s="22"/>
      <c r="E61" s="22"/>
      <c r="F61" s="3"/>
      <c r="G61" s="5"/>
      <c r="H61" s="5"/>
      <c r="I61" s="3"/>
      <c r="J61" s="3"/>
      <c r="K61" s="3"/>
      <c r="L61" s="3"/>
      <c r="M61" s="23"/>
      <c r="N61" s="3"/>
      <c r="O61" s="3"/>
      <c r="P61" s="3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x14ac:dyDescent="0.3">
      <c r="A62" s="22"/>
      <c r="B62" s="22"/>
      <c r="C62" s="22"/>
      <c r="D62" s="22"/>
      <c r="E62" s="22"/>
      <c r="F62" s="3"/>
      <c r="G62" s="5"/>
      <c r="H62" s="5"/>
      <c r="I62" s="3"/>
      <c r="J62" s="3"/>
      <c r="K62" s="3"/>
      <c r="L62" s="3"/>
      <c r="M62" s="23"/>
      <c r="N62" s="3"/>
      <c r="O62" s="3"/>
      <c r="P62" s="3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x14ac:dyDescent="0.3">
      <c r="A63" s="22"/>
      <c r="B63" s="22"/>
      <c r="C63" s="22"/>
      <c r="D63" s="22"/>
      <c r="E63" s="22"/>
      <c r="F63" s="3"/>
      <c r="G63" s="5"/>
      <c r="H63" s="5"/>
      <c r="I63" s="3"/>
      <c r="J63" s="3"/>
      <c r="K63" s="3"/>
      <c r="L63" s="3"/>
      <c r="M63" s="23"/>
      <c r="N63" s="3"/>
      <c r="O63" s="3"/>
      <c r="P63" s="3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x14ac:dyDescent="0.3">
      <c r="A64" s="22"/>
      <c r="B64" s="22"/>
      <c r="C64" s="22"/>
      <c r="D64" s="22"/>
      <c r="E64" s="22"/>
      <c r="F64" s="3"/>
      <c r="G64" s="5"/>
      <c r="H64" s="5"/>
      <c r="I64" s="3"/>
      <c r="J64" s="3"/>
      <c r="K64" s="3"/>
      <c r="L64" s="3"/>
      <c r="M64" s="23"/>
      <c r="N64" s="3"/>
      <c r="O64" s="3"/>
      <c r="P64" s="3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x14ac:dyDescent="0.3">
      <c r="A65" s="22"/>
      <c r="B65" s="22"/>
      <c r="C65" s="22"/>
      <c r="D65" s="22"/>
      <c r="E65" s="22"/>
      <c r="F65" s="3"/>
      <c r="G65" s="5"/>
      <c r="H65" s="5"/>
      <c r="I65" s="3"/>
      <c r="J65" s="3"/>
      <c r="K65" s="3"/>
      <c r="L65" s="3"/>
      <c r="M65" s="3"/>
      <c r="N65" s="3"/>
      <c r="O65" s="3"/>
      <c r="P65" s="3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x14ac:dyDescent="0.3">
      <c r="A66" s="22"/>
      <c r="B66" s="22"/>
      <c r="C66" s="22"/>
      <c r="D66" s="22"/>
      <c r="E66" s="22"/>
      <c r="F66" s="3"/>
      <c r="G66" s="5"/>
      <c r="H66" s="5"/>
      <c r="I66" s="3"/>
      <c r="J66" s="3"/>
      <c r="K66" s="3"/>
      <c r="L66" s="3"/>
      <c r="M66" s="3"/>
      <c r="N66" s="3"/>
      <c r="O66" s="3"/>
      <c r="P66" s="3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x14ac:dyDescent="0.3">
      <c r="A67" s="22"/>
      <c r="B67" s="22"/>
      <c r="C67" s="22"/>
      <c r="D67" s="22"/>
      <c r="E67" s="22"/>
      <c r="F67" s="3"/>
      <c r="G67" s="5"/>
      <c r="H67" s="5"/>
      <c r="I67" s="3"/>
      <c r="J67" s="3"/>
      <c r="K67" s="3"/>
      <c r="L67" s="3"/>
      <c r="M67" s="3"/>
      <c r="N67" s="3"/>
      <c r="O67" s="3"/>
      <c r="P67" s="3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x14ac:dyDescent="0.3">
      <c r="A68" s="22"/>
      <c r="B68" s="22"/>
      <c r="C68" s="22"/>
      <c r="D68" s="22"/>
      <c r="E68" s="22"/>
      <c r="F68" s="3"/>
      <c r="G68" s="5"/>
      <c r="H68" s="5"/>
      <c r="I68" s="3"/>
      <c r="J68" s="3"/>
      <c r="K68" s="3"/>
      <c r="L68" s="3"/>
      <c r="M68" s="3"/>
      <c r="N68" s="3"/>
      <c r="O68" s="3"/>
      <c r="P68" s="3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x14ac:dyDescent="0.3">
      <c r="A69" s="22"/>
      <c r="B69" s="22"/>
      <c r="C69" s="22"/>
      <c r="D69" s="22"/>
      <c r="E69" s="22"/>
      <c r="F69" s="3"/>
      <c r="G69" s="5"/>
      <c r="H69" s="5"/>
      <c r="I69" s="3"/>
      <c r="J69" s="3"/>
      <c r="K69" s="3"/>
      <c r="L69" s="3"/>
      <c r="M69" s="3"/>
      <c r="N69" s="3"/>
      <c r="O69" s="3"/>
      <c r="P69" s="3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x14ac:dyDescent="0.3">
      <c r="A70" s="22"/>
      <c r="B70" s="22"/>
      <c r="C70" s="22"/>
      <c r="D70" s="22"/>
      <c r="E70" s="22"/>
      <c r="F70" s="3"/>
      <c r="G70" s="5"/>
      <c r="H70" s="5"/>
      <c r="I70" s="3"/>
      <c r="J70" s="3"/>
      <c r="K70" s="3"/>
      <c r="L70" s="3"/>
      <c r="M70" s="3"/>
      <c r="N70" s="3"/>
      <c r="O70" s="3"/>
      <c r="P70" s="3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x14ac:dyDescent="0.3">
      <c r="A71" s="22"/>
      <c r="B71" s="22"/>
      <c r="C71" s="22"/>
      <c r="D71" s="22"/>
      <c r="E71" s="22"/>
      <c r="F71" s="3"/>
      <c r="I71" s="3"/>
      <c r="J71" s="3"/>
      <c r="K71" s="3"/>
      <c r="L71" s="3"/>
      <c r="M71" s="3"/>
      <c r="N71" s="3"/>
      <c r="O71" s="3"/>
      <c r="P71" s="3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x14ac:dyDescent="0.3">
      <c r="A72" s="22"/>
      <c r="B72" s="22"/>
      <c r="C72" s="22"/>
      <c r="D72" s="22"/>
      <c r="E72" s="22"/>
      <c r="F72" s="3"/>
      <c r="I72" s="3"/>
      <c r="J72" s="3"/>
      <c r="K72" s="3"/>
      <c r="L72" s="3"/>
      <c r="M72" s="3"/>
      <c r="N72" s="3"/>
      <c r="O72" s="3"/>
      <c r="P72" s="3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x14ac:dyDescent="0.3">
      <c r="A73" s="22"/>
      <c r="B73" s="22"/>
      <c r="C73" s="22"/>
      <c r="D73" s="22"/>
      <c r="E73" s="22"/>
      <c r="F73" s="3"/>
      <c r="J73" s="3"/>
      <c r="K73" s="3"/>
      <c r="L73" s="3"/>
      <c r="M73" s="3"/>
      <c r="N73" s="3"/>
      <c r="O73" s="3"/>
      <c r="P73" s="3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x14ac:dyDescent="0.3">
      <c r="A74" s="22"/>
      <c r="B74" s="22"/>
      <c r="C74" s="22"/>
      <c r="D74" s="22"/>
      <c r="E74" s="2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x14ac:dyDescent="0.3">
      <c r="A75" s="5"/>
      <c r="B75" s="5"/>
      <c r="C75" s="5"/>
      <c r="D75" s="5"/>
      <c r="E75" s="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x14ac:dyDescent="0.3">
      <c r="A76" s="22"/>
      <c r="B76" s="22"/>
      <c r="C76" s="22"/>
      <c r="D76" s="22"/>
      <c r="E76" s="22"/>
      <c r="F76" s="23"/>
      <c r="G76" s="23"/>
      <c r="H76" s="23"/>
      <c r="I76" s="23"/>
      <c r="J76" s="23"/>
      <c r="K76" s="3"/>
      <c r="L76" s="23"/>
      <c r="M76" s="23"/>
      <c r="N76" s="23"/>
      <c r="O76" s="23"/>
      <c r="P76" s="3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x14ac:dyDescent="0.3">
      <c r="A77" s="22"/>
      <c r="B77" s="22"/>
      <c r="C77" s="22"/>
      <c r="D77" s="22"/>
      <c r="E77" s="2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x14ac:dyDescent="0.3">
      <c r="A78" s="5"/>
      <c r="B78" s="5"/>
      <c r="C78" s="5"/>
      <c r="D78" s="5"/>
      <c r="E78" s="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x14ac:dyDescent="0.3">
      <c r="A79" s="5"/>
      <c r="B79" s="5"/>
      <c r="C79" s="5"/>
      <c r="D79" s="5"/>
      <c r="E79" s="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x14ac:dyDescent="0.3">
      <c r="A80" s="22"/>
      <c r="B80" s="22"/>
      <c r="C80" s="22"/>
      <c r="D80" s="22"/>
      <c r="E80" s="2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x14ac:dyDescent="0.3">
      <c r="A81" s="22"/>
      <c r="B81" s="22"/>
      <c r="C81" s="22"/>
      <c r="D81" s="22"/>
      <c r="E81" s="2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x14ac:dyDescent="0.3">
      <c r="A82" s="22"/>
      <c r="B82" s="22"/>
      <c r="C82" s="22"/>
      <c r="D82" s="22"/>
      <c r="E82" s="2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ht="15" customHeight="1" x14ac:dyDescent="0.3">
      <c r="A83" s="22"/>
      <c r="B83" s="22"/>
      <c r="C83" s="22"/>
      <c r="D83" s="22"/>
      <c r="E83" s="2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x14ac:dyDescent="0.3">
      <c r="A84" s="22"/>
      <c r="B84" s="22"/>
      <c r="C84" s="22"/>
      <c r="D84" s="22"/>
      <c r="E84" s="2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x14ac:dyDescent="0.3">
      <c r="A85" s="22"/>
      <c r="B85" s="22"/>
      <c r="C85" s="22"/>
      <c r="D85" s="22"/>
      <c r="E85" s="2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x14ac:dyDescent="0.3">
      <c r="A86" s="22"/>
      <c r="B86" s="22"/>
      <c r="C86" s="22"/>
      <c r="D86" s="22"/>
      <c r="E86" s="2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x14ac:dyDescent="0.3">
      <c r="A87" s="22"/>
      <c r="B87" s="22"/>
      <c r="C87" s="22"/>
      <c r="D87" s="22"/>
      <c r="E87" s="2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x14ac:dyDescent="0.3">
      <c r="A88" s="22"/>
      <c r="B88" s="22"/>
      <c r="C88" s="22"/>
      <c r="D88" s="22"/>
      <c r="E88" s="2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x14ac:dyDescent="0.3">
      <c r="A89" s="25"/>
      <c r="B89" s="25"/>
      <c r="C89" s="25"/>
      <c r="D89" s="25"/>
      <c r="E89" s="2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x14ac:dyDescent="0.3">
      <c r="A90" s="25"/>
      <c r="B90" s="25"/>
      <c r="C90" s="25"/>
      <c r="D90" s="25"/>
      <c r="E90" s="2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x14ac:dyDescent="0.3">
      <c r="A91" s="22"/>
      <c r="B91" s="22"/>
      <c r="C91" s="22"/>
      <c r="D91" s="22"/>
      <c r="E91" s="2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x14ac:dyDescent="0.3">
      <c r="A92" s="22"/>
      <c r="B92" s="22"/>
      <c r="C92" s="22"/>
      <c r="D92" s="22"/>
      <c r="E92" s="2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x14ac:dyDescent="0.3">
      <c r="A93" s="22"/>
      <c r="B93" s="22"/>
      <c r="C93" s="22"/>
      <c r="D93" s="22"/>
      <c r="E93" s="2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x14ac:dyDescent="0.3">
      <c r="A94" s="5"/>
      <c r="B94" s="5"/>
      <c r="C94" s="5"/>
      <c r="D94" s="5"/>
      <c r="E94" s="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x14ac:dyDescent="0.3">
      <c r="A95" s="5"/>
      <c r="B95" s="5"/>
      <c r="C95" s="5"/>
      <c r="D95" s="5"/>
      <c r="E95" s="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x14ac:dyDescent="0.3">
      <c r="A96" s="5"/>
      <c r="B96" s="5"/>
      <c r="C96" s="5"/>
      <c r="D96" s="5"/>
      <c r="E96" s="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x14ac:dyDescent="0.3">
      <c r="A97" s="5"/>
      <c r="B97" s="5"/>
      <c r="C97" s="5"/>
      <c r="D97" s="5"/>
      <c r="E97" s="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x14ac:dyDescent="0.3">
      <c r="A98" s="5"/>
      <c r="B98" s="5"/>
      <c r="C98" s="5"/>
      <c r="D98" s="5"/>
      <c r="E98" s="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x14ac:dyDescent="0.3">
      <c r="A99" s="5"/>
      <c r="B99" s="5"/>
      <c r="C99" s="5"/>
      <c r="D99" s="5"/>
      <c r="E99" s="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x14ac:dyDescent="0.3">
      <c r="A100" s="5"/>
      <c r="B100" s="5"/>
      <c r="C100" s="5"/>
      <c r="D100" s="5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x14ac:dyDescent="0.3">
      <c r="A101" s="5"/>
      <c r="B101" s="5"/>
      <c r="C101" s="5"/>
      <c r="D101" s="5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x14ac:dyDescent="0.3">
      <c r="A102" s="5"/>
      <c r="B102" s="5"/>
      <c r="C102" s="5"/>
      <c r="D102" s="5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x14ac:dyDescent="0.3">
      <c r="A103" s="5"/>
      <c r="B103" s="5"/>
      <c r="C103" s="5"/>
      <c r="D103" s="5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x14ac:dyDescent="0.3">
      <c r="A104" s="5"/>
      <c r="B104" s="5"/>
      <c r="C104" s="5"/>
      <c r="D104" s="5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x14ac:dyDescent="0.3">
      <c r="A105" s="5"/>
      <c r="B105" s="5"/>
      <c r="C105" s="5"/>
      <c r="D105" s="5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x14ac:dyDescent="0.3">
      <c r="A106" s="5"/>
      <c r="B106" s="5"/>
      <c r="C106" s="5"/>
      <c r="D106" s="5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x14ac:dyDescent="0.3">
      <c r="A107" s="5"/>
      <c r="B107" s="5"/>
      <c r="C107" s="5"/>
      <c r="D107" s="5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x14ac:dyDescent="0.3">
      <c r="A108" s="5"/>
      <c r="B108" s="5"/>
      <c r="C108" s="5"/>
      <c r="D108" s="5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x14ac:dyDescent="0.3">
      <c r="A109" s="5"/>
      <c r="B109" s="5"/>
      <c r="C109" s="5"/>
      <c r="D109" s="5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x14ac:dyDescent="0.3">
      <c r="A110" s="5"/>
      <c r="B110" s="5"/>
      <c r="C110" s="5"/>
      <c r="D110" s="5"/>
      <c r="E110" s="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x14ac:dyDescent="0.3">
      <c r="A111" s="5"/>
      <c r="B111" s="5"/>
      <c r="C111" s="5"/>
      <c r="D111" s="5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x14ac:dyDescent="0.3">
      <c r="A112" s="5"/>
      <c r="B112" s="5"/>
      <c r="C112" s="5"/>
      <c r="D112" s="5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x14ac:dyDescent="0.3">
      <c r="A113" s="5"/>
      <c r="B113" s="5"/>
      <c r="C113" s="5"/>
      <c r="D113" s="5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x14ac:dyDescent="0.3">
      <c r="A114" s="5"/>
      <c r="B114" s="5"/>
      <c r="C114" s="5"/>
      <c r="D114" s="5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x14ac:dyDescent="0.3">
      <c r="A115" s="5"/>
      <c r="B115" s="5"/>
      <c r="C115" s="5"/>
      <c r="D115" s="5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x14ac:dyDescent="0.3">
      <c r="A116" s="5"/>
      <c r="B116" s="5"/>
      <c r="C116" s="5"/>
      <c r="D116" s="5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x14ac:dyDescent="0.3">
      <c r="A117" s="5"/>
      <c r="B117" s="5"/>
      <c r="C117" s="5"/>
      <c r="D117" s="5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x14ac:dyDescent="0.3">
      <c r="A118" s="5"/>
      <c r="B118" s="5"/>
      <c r="C118" s="5"/>
      <c r="D118" s="5"/>
      <c r="E118" s="5"/>
      <c r="F118" s="3"/>
      <c r="G118" s="3"/>
      <c r="H118" s="3"/>
      <c r="I118" s="3"/>
      <c r="J118" s="14"/>
      <c r="K118" s="14"/>
      <c r="L118" s="3"/>
      <c r="M118" s="3"/>
      <c r="N118" s="3"/>
      <c r="O118" s="3"/>
      <c r="P118" s="3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x14ac:dyDescent="0.3">
      <c r="A119" s="5"/>
      <c r="B119" s="5"/>
      <c r="C119" s="5"/>
      <c r="D119" s="5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x14ac:dyDescent="0.3">
      <c r="A120" s="5"/>
      <c r="B120" s="5"/>
      <c r="C120" s="5"/>
      <c r="D120" s="5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x14ac:dyDescent="0.3">
      <c r="A121" s="5"/>
      <c r="B121" s="5"/>
      <c r="C121" s="5"/>
      <c r="D121" s="5"/>
      <c r="E121" s="5"/>
      <c r="F121" s="41"/>
      <c r="G121" s="3"/>
      <c r="H121" s="3"/>
      <c r="I121" s="3"/>
      <c r="J121" s="41"/>
      <c r="K121" s="41"/>
      <c r="L121" s="3"/>
      <c r="M121" s="41"/>
      <c r="N121" s="3"/>
      <c r="O121" s="3"/>
      <c r="P121" s="3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x14ac:dyDescent="0.3">
      <c r="A122" s="5"/>
      <c r="B122" s="5"/>
      <c r="C122" s="5"/>
      <c r="D122" s="5"/>
      <c r="E122" s="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x14ac:dyDescent="0.3">
      <c r="A123" s="5"/>
      <c r="B123" s="5"/>
      <c r="C123" s="5"/>
      <c r="D123" s="5"/>
      <c r="E123" s="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x14ac:dyDescent="0.3">
      <c r="A124" s="5"/>
      <c r="B124" s="5"/>
      <c r="C124" s="5"/>
      <c r="D124" s="5"/>
      <c r="E124" s="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x14ac:dyDescent="0.3">
      <c r="A125" s="5"/>
      <c r="B125" s="5"/>
      <c r="C125" s="5"/>
      <c r="D125" s="5"/>
      <c r="E125" s="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x14ac:dyDescent="0.3">
      <c r="A126" s="5"/>
      <c r="B126" s="5"/>
      <c r="C126" s="5"/>
      <c r="D126" s="5"/>
      <c r="E126" s="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x14ac:dyDescent="0.3">
      <c r="A127" s="5"/>
      <c r="B127" s="5"/>
      <c r="C127" s="5"/>
      <c r="D127" s="5"/>
      <c r="E127" s="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x14ac:dyDescent="0.3">
      <c r="A128" s="5"/>
      <c r="B128" s="5"/>
      <c r="C128" s="5"/>
      <c r="D128" s="5"/>
      <c r="E128" s="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:36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:36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:36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:36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:36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:36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:36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:36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:36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:36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:36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:36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:36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:36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:36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:36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:36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:36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:36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:36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:36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:36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:36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:36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:36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:36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:36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:36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:36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:36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:36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:36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:36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:36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:36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:36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6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:36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:36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:36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:36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:36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:36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:36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:36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:36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:36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:36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:36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:36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:36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:36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:36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:36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:36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:36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:36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:36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:36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:36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:36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:36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:36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:36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:36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:36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:36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:36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:36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:36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:36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:36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:36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:36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:36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:36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:36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:36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:36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:36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:36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:36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:36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:36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:36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:36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:36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:36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:36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:36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:36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:36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:36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:36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1:36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:36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  <row r="362" spans="1:36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</row>
    <row r="363" spans="1:36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</row>
    <row r="364" spans="1:36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</row>
  </sheetData>
  <mergeCells count="6">
    <mergeCell ref="B2:C2"/>
    <mergeCell ref="I1:N1"/>
    <mergeCell ref="F2:H2"/>
    <mergeCell ref="I2:K2"/>
    <mergeCell ref="L2:N2"/>
    <mergeCell ref="D2:E2"/>
  </mergeCells>
  <pageMargins left="0.7" right="0.7" top="0.75" bottom="0.75" header="0.3" footer="0.3"/>
  <pageSetup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8167-9119-4939-AE1B-F42066C66DBD}">
  <sheetPr>
    <tabColor theme="7" tint="0.39997558519241921"/>
  </sheetPr>
  <dimension ref="A1:AI377"/>
  <sheetViews>
    <sheetView zoomScale="70" zoomScaleNormal="70" workbookViewId="0">
      <pane ySplit="3" topLeftCell="A4" activePane="bottomLeft" state="frozen"/>
      <selection pane="bottomLeft" activeCell="L14" sqref="L14"/>
    </sheetView>
  </sheetViews>
  <sheetFormatPr defaultRowHeight="14.4" x14ac:dyDescent="0.3"/>
  <cols>
    <col min="1" max="1" width="41.44140625" bestFit="1" customWidth="1"/>
    <col min="2" max="2" width="24.6640625" customWidth="1"/>
    <col min="3" max="3" width="26.109375" customWidth="1"/>
    <col min="4" max="4" width="23.5546875" customWidth="1"/>
    <col min="5" max="5" width="24.88671875" customWidth="1"/>
    <col min="6" max="6" width="17.44140625" bestFit="1" customWidth="1"/>
    <col min="7" max="7" width="15.33203125" bestFit="1" customWidth="1"/>
    <col min="8" max="8" width="16.33203125" bestFit="1" customWidth="1"/>
    <col min="9" max="10" width="18.6640625" bestFit="1" customWidth="1"/>
    <col min="12" max="12" width="18.6640625" bestFit="1" customWidth="1"/>
    <col min="13" max="14" width="15.44140625" bestFit="1" customWidth="1"/>
  </cols>
  <sheetData>
    <row r="1" spans="1:35" x14ac:dyDescent="0.3">
      <c r="H1" s="175" t="s">
        <v>542</v>
      </c>
      <c r="I1" s="175"/>
      <c r="J1" s="175"/>
      <c r="K1" s="175"/>
      <c r="L1" s="175"/>
      <c r="M1" s="175"/>
    </row>
    <row r="2" spans="1:35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 t="s">
        <v>1</v>
      </c>
      <c r="I2" s="174"/>
      <c r="J2" s="174"/>
      <c r="K2" s="174" t="s">
        <v>5</v>
      </c>
      <c r="L2" s="174"/>
      <c r="M2" s="174"/>
      <c r="N2" t="s">
        <v>670</v>
      </c>
    </row>
    <row r="3" spans="1:35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4</v>
      </c>
      <c r="K3" t="s">
        <v>2</v>
      </c>
      <c r="L3" t="s">
        <v>3</v>
      </c>
      <c r="M3" t="s">
        <v>4</v>
      </c>
      <c r="N3" t="s">
        <v>3</v>
      </c>
    </row>
    <row r="4" spans="1:35" x14ac:dyDescent="0.3">
      <c r="A4" s="22" t="s">
        <v>429</v>
      </c>
      <c r="B4" s="72">
        <v>6510</v>
      </c>
      <c r="C4" s="23"/>
      <c r="D4" s="72">
        <v>6636</v>
      </c>
      <c r="E4" s="72">
        <v>9000</v>
      </c>
      <c r="F4" s="72">
        <v>6235</v>
      </c>
      <c r="G4" s="72">
        <v>9000</v>
      </c>
      <c r="H4" s="72">
        <v>8494</v>
      </c>
      <c r="I4" s="72">
        <v>22000</v>
      </c>
      <c r="J4" s="72">
        <v>8000</v>
      </c>
      <c r="L4" s="76">
        <v>8000</v>
      </c>
      <c r="M4" s="72">
        <v>8000</v>
      </c>
      <c r="N4" s="72">
        <v>8000</v>
      </c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3">
      <c r="A5" s="22" t="s">
        <v>432</v>
      </c>
      <c r="B5" s="72">
        <v>7</v>
      </c>
      <c r="C5" s="23"/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L5" s="76">
        <v>0</v>
      </c>
      <c r="M5" s="72">
        <v>0</v>
      </c>
      <c r="N5" s="72">
        <v>0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3">
      <c r="A6" s="22" t="s">
        <v>433</v>
      </c>
      <c r="B6" s="72">
        <v>160352</v>
      </c>
      <c r="C6" s="23"/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L6" s="76">
        <v>0</v>
      </c>
      <c r="M6" s="72">
        <v>0</v>
      </c>
      <c r="N6" s="72">
        <v>0</v>
      </c>
      <c r="O6" s="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3">
      <c r="A7" s="22" t="s">
        <v>507</v>
      </c>
      <c r="B7" s="72">
        <v>493143</v>
      </c>
      <c r="C7" s="23"/>
      <c r="D7" s="72">
        <v>526593</v>
      </c>
      <c r="E7" s="72">
        <v>495000</v>
      </c>
      <c r="F7" s="75">
        <v>548762</v>
      </c>
      <c r="G7" s="72">
        <v>534000</v>
      </c>
      <c r="H7" s="75">
        <v>572082</v>
      </c>
      <c r="I7" s="72">
        <v>565000</v>
      </c>
      <c r="J7" s="72">
        <v>561000</v>
      </c>
      <c r="K7" s="72"/>
      <c r="L7" s="80">
        <v>561000</v>
      </c>
      <c r="M7" s="72">
        <v>600100</v>
      </c>
      <c r="N7" s="72">
        <v>606000</v>
      </c>
      <c r="O7" s="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3">
      <c r="A8" s="22" t="s">
        <v>47</v>
      </c>
      <c r="B8" s="72">
        <v>44991</v>
      </c>
      <c r="C8" s="23"/>
      <c r="D8" s="72">
        <v>42053</v>
      </c>
      <c r="E8" s="72">
        <v>52018</v>
      </c>
      <c r="F8" s="75">
        <v>44329</v>
      </c>
      <c r="G8" s="72">
        <v>42558</v>
      </c>
      <c r="H8" s="75">
        <v>63801</v>
      </c>
      <c r="I8" s="72">
        <v>47364</v>
      </c>
      <c r="J8" s="72">
        <v>60000</v>
      </c>
      <c r="K8" s="72"/>
      <c r="L8" s="80">
        <v>47996</v>
      </c>
      <c r="M8" s="72">
        <v>60000</v>
      </c>
      <c r="N8" s="72">
        <v>42250</v>
      </c>
      <c r="O8" s="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3">
      <c r="A9" s="22" t="s">
        <v>435</v>
      </c>
      <c r="B9" s="72">
        <v>14219</v>
      </c>
      <c r="C9" s="23"/>
      <c r="D9" s="72">
        <v>13566</v>
      </c>
      <c r="E9" s="72">
        <v>12165</v>
      </c>
      <c r="F9" s="75">
        <v>13555</v>
      </c>
      <c r="G9" s="72">
        <v>10130</v>
      </c>
      <c r="H9" s="75">
        <v>16649</v>
      </c>
      <c r="I9" s="72">
        <v>14569</v>
      </c>
      <c r="J9" s="72">
        <v>16750</v>
      </c>
      <c r="K9" s="72"/>
      <c r="L9" s="80">
        <v>14116</v>
      </c>
      <c r="M9" s="72">
        <v>16000</v>
      </c>
      <c r="N9" s="72">
        <v>12581</v>
      </c>
      <c r="O9" s="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3">
      <c r="A10" s="22" t="s">
        <v>49</v>
      </c>
      <c r="B10" s="72">
        <v>129260</v>
      </c>
      <c r="C10" s="23"/>
      <c r="D10" s="72">
        <v>131324</v>
      </c>
      <c r="E10" s="72">
        <v>115365</v>
      </c>
      <c r="F10" s="75">
        <v>135822</v>
      </c>
      <c r="G10" s="72">
        <v>115000</v>
      </c>
      <c r="H10" s="75">
        <v>167229</v>
      </c>
      <c r="I10" s="72">
        <v>138350</v>
      </c>
      <c r="J10" s="72">
        <v>150000</v>
      </c>
      <c r="K10" s="72"/>
      <c r="L10" s="80">
        <v>137500</v>
      </c>
      <c r="M10" s="72">
        <v>165000</v>
      </c>
      <c r="N10" s="72">
        <v>127925</v>
      </c>
      <c r="O10" s="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3">
      <c r="A11" s="22" t="s">
        <v>79</v>
      </c>
      <c r="B11" s="72">
        <v>4480</v>
      </c>
      <c r="C11" s="23"/>
      <c r="D11" s="72">
        <v>4486</v>
      </c>
      <c r="E11" s="72">
        <v>4800</v>
      </c>
      <c r="F11" s="75">
        <v>4881</v>
      </c>
      <c r="G11" s="75">
        <v>4800</v>
      </c>
      <c r="H11" s="75">
        <v>4662</v>
      </c>
      <c r="I11" s="75">
        <v>4800</v>
      </c>
      <c r="J11" s="75">
        <v>5000</v>
      </c>
      <c r="K11" s="75"/>
      <c r="L11" s="80">
        <v>4900</v>
      </c>
      <c r="M11" s="75">
        <v>6300</v>
      </c>
      <c r="N11" s="75">
        <v>4900</v>
      </c>
      <c r="O11" s="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x14ac:dyDescent="0.3">
      <c r="A12" s="22" t="s">
        <v>508</v>
      </c>
      <c r="B12" s="72">
        <v>78057</v>
      </c>
      <c r="C12" s="23"/>
      <c r="D12" s="72">
        <v>66643</v>
      </c>
      <c r="E12" s="72">
        <v>95000</v>
      </c>
      <c r="F12" s="75">
        <v>69646</v>
      </c>
      <c r="G12" s="75">
        <v>99500</v>
      </c>
      <c r="H12" s="75">
        <v>43764</v>
      </c>
      <c r="I12" s="75">
        <v>83500</v>
      </c>
      <c r="J12" s="75">
        <v>70000</v>
      </c>
      <c r="K12" s="75"/>
      <c r="L12" s="80">
        <v>75000</v>
      </c>
      <c r="M12" s="75">
        <v>60000</v>
      </c>
      <c r="N12" s="75">
        <v>62500</v>
      </c>
      <c r="O12" s="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x14ac:dyDescent="0.3">
      <c r="A13" s="22" t="s">
        <v>509</v>
      </c>
      <c r="B13" s="72">
        <v>11163</v>
      </c>
      <c r="C13" s="23"/>
      <c r="D13" s="72">
        <v>5630</v>
      </c>
      <c r="E13" s="72">
        <v>14265</v>
      </c>
      <c r="F13" s="75">
        <v>23324</v>
      </c>
      <c r="G13" s="75">
        <v>16727</v>
      </c>
      <c r="H13" s="75">
        <v>1574</v>
      </c>
      <c r="I13" s="75">
        <v>11000</v>
      </c>
      <c r="J13" s="75">
        <v>17500</v>
      </c>
      <c r="K13" s="75"/>
      <c r="L13" s="80">
        <v>12865</v>
      </c>
      <c r="M13" s="75">
        <v>10000</v>
      </c>
      <c r="N13" s="75">
        <v>7500</v>
      </c>
      <c r="O13" s="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x14ac:dyDescent="0.3">
      <c r="A14" s="22" t="s">
        <v>510</v>
      </c>
      <c r="B14" s="72">
        <v>585933</v>
      </c>
      <c r="C14" s="23"/>
      <c r="D14" s="72">
        <v>506326</v>
      </c>
      <c r="E14" s="72">
        <v>345000</v>
      </c>
      <c r="F14" s="75">
        <v>364622</v>
      </c>
      <c r="G14" s="75">
        <v>353000</v>
      </c>
      <c r="H14" s="75">
        <v>469077</v>
      </c>
      <c r="I14" s="75">
        <v>450000</v>
      </c>
      <c r="J14" s="75">
        <v>400000</v>
      </c>
      <c r="K14" s="75"/>
      <c r="L14" s="80">
        <v>400000</v>
      </c>
      <c r="M14" s="75">
        <v>420000</v>
      </c>
      <c r="N14" s="75">
        <v>475000</v>
      </c>
      <c r="O14" s="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3">
      <c r="A15" s="22" t="s">
        <v>437</v>
      </c>
      <c r="B15" s="72">
        <v>4350</v>
      </c>
      <c r="C15" s="23"/>
      <c r="D15" s="72">
        <v>5300</v>
      </c>
      <c r="E15" s="72">
        <v>5205</v>
      </c>
      <c r="F15" s="75">
        <v>10103</v>
      </c>
      <c r="G15" s="75">
        <v>5505</v>
      </c>
      <c r="H15" s="75">
        <v>9045</v>
      </c>
      <c r="I15" s="75">
        <v>5505</v>
      </c>
      <c r="J15" s="75">
        <v>15000</v>
      </c>
      <c r="K15" s="75"/>
      <c r="L15" s="80">
        <v>12200</v>
      </c>
      <c r="M15" s="75">
        <v>11000</v>
      </c>
      <c r="N15" s="75">
        <v>13100</v>
      </c>
      <c r="O15" s="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x14ac:dyDescent="0.3">
      <c r="A16" s="22" t="s">
        <v>511</v>
      </c>
      <c r="B16" s="72">
        <v>661458</v>
      </c>
      <c r="C16" s="23"/>
      <c r="D16" s="72">
        <v>648721</v>
      </c>
      <c r="E16" s="72">
        <v>587308</v>
      </c>
      <c r="F16" s="75">
        <v>684900</v>
      </c>
      <c r="G16" s="75">
        <v>655522</v>
      </c>
      <c r="H16" s="75">
        <v>815143</v>
      </c>
      <c r="I16" s="80">
        <v>675000</v>
      </c>
      <c r="J16" s="80">
        <v>725000</v>
      </c>
      <c r="K16" s="75"/>
      <c r="L16" s="80">
        <v>600000</v>
      </c>
      <c r="M16" s="75">
        <v>650000</v>
      </c>
      <c r="N16" s="75">
        <v>800000</v>
      </c>
      <c r="O16" s="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x14ac:dyDescent="0.3">
      <c r="A17" s="22" t="s">
        <v>512</v>
      </c>
      <c r="B17" s="72">
        <v>283105</v>
      </c>
      <c r="C17" s="23"/>
      <c r="D17" s="72">
        <v>265918</v>
      </c>
      <c r="E17" s="72">
        <v>242706</v>
      </c>
      <c r="F17" s="80">
        <v>221600</v>
      </c>
      <c r="G17" s="75">
        <v>260166</v>
      </c>
      <c r="H17" s="75">
        <v>323229</v>
      </c>
      <c r="I17" s="80">
        <v>275000</v>
      </c>
      <c r="J17" s="80">
        <v>335000</v>
      </c>
      <c r="K17" s="75"/>
      <c r="L17" s="80">
        <v>225000</v>
      </c>
      <c r="M17" s="75">
        <v>400000</v>
      </c>
      <c r="N17" s="75">
        <v>250000</v>
      </c>
      <c r="O17" s="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3">
      <c r="A18" s="22" t="s">
        <v>513</v>
      </c>
      <c r="B18" s="72" t="s">
        <v>254</v>
      </c>
      <c r="C18" s="23"/>
      <c r="D18" s="72">
        <v>0</v>
      </c>
      <c r="E18" s="72">
        <v>471887</v>
      </c>
      <c r="F18" s="80">
        <v>0</v>
      </c>
      <c r="G18" s="75">
        <v>0</v>
      </c>
      <c r="H18" s="75">
        <v>0</v>
      </c>
      <c r="I18" s="80">
        <v>0</v>
      </c>
      <c r="J18" s="75">
        <v>0</v>
      </c>
      <c r="K18" s="75"/>
      <c r="L18" s="80">
        <v>0</v>
      </c>
      <c r="M18" s="75">
        <v>0</v>
      </c>
      <c r="N18" s="75">
        <v>0</v>
      </c>
      <c r="O18" s="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6.2" x14ac:dyDescent="0.45">
      <c r="A19" s="22" t="s">
        <v>514</v>
      </c>
      <c r="B19" s="73">
        <v>5097</v>
      </c>
      <c r="C19" s="23"/>
      <c r="D19" s="91">
        <v>4862</v>
      </c>
      <c r="E19" s="73">
        <v>5000</v>
      </c>
      <c r="F19" s="79">
        <v>4101</v>
      </c>
      <c r="G19" s="79">
        <v>5000</v>
      </c>
      <c r="H19" s="79">
        <v>7850</v>
      </c>
      <c r="I19" s="79">
        <v>5000</v>
      </c>
      <c r="J19" s="79">
        <v>7500</v>
      </c>
      <c r="K19" s="75"/>
      <c r="L19" s="79">
        <v>5250</v>
      </c>
      <c r="M19" s="79">
        <v>10000</v>
      </c>
      <c r="N19" s="79">
        <v>6500</v>
      </c>
      <c r="O19" s="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3">
      <c r="A20" s="26" t="s">
        <v>52</v>
      </c>
      <c r="B20" s="74">
        <f>SUM(B4:B19)</f>
        <v>2482125</v>
      </c>
      <c r="C20" s="36"/>
      <c r="D20" s="74">
        <f>SUM(D4:D19)</f>
        <v>2228058</v>
      </c>
      <c r="E20" s="74">
        <f>SUM(E4:E19)</f>
        <v>2454719</v>
      </c>
      <c r="F20" s="81">
        <v>2131880</v>
      </c>
      <c r="G20" s="81">
        <f>SUM(G4:G19)</f>
        <v>2110908</v>
      </c>
      <c r="H20" s="81">
        <f>SUM(H4:H19)</f>
        <v>2502599</v>
      </c>
      <c r="I20" s="81">
        <f>SUM(I4:I19)</f>
        <v>2297088</v>
      </c>
      <c r="J20" s="81">
        <f>SUM(J4:J19)</f>
        <v>2370750</v>
      </c>
      <c r="K20" s="75"/>
      <c r="L20" s="81">
        <f>SUM(L4:L19)</f>
        <v>2103827</v>
      </c>
      <c r="M20" s="81">
        <f>SUM(M4:M19)</f>
        <v>2416400</v>
      </c>
      <c r="N20" s="81">
        <f>SUM(N4:N19)</f>
        <v>2416256</v>
      </c>
      <c r="O20" s="3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3">
      <c r="A21" s="22"/>
      <c r="B21" s="72"/>
      <c r="C21" s="23"/>
      <c r="D21" s="127"/>
      <c r="E21" s="72"/>
      <c r="F21" s="75"/>
      <c r="G21" s="75"/>
      <c r="H21" s="75"/>
      <c r="I21" s="75"/>
      <c r="J21" s="75"/>
      <c r="K21" s="75"/>
      <c r="L21" s="81"/>
      <c r="M21" s="75"/>
      <c r="N21" s="75"/>
      <c r="O21" s="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3">
      <c r="A22" s="22" t="s">
        <v>439</v>
      </c>
      <c r="B22" s="72">
        <v>112529</v>
      </c>
      <c r="C22" s="23"/>
      <c r="D22" s="72">
        <v>110946</v>
      </c>
      <c r="E22" s="72">
        <v>94300</v>
      </c>
      <c r="F22" s="80">
        <v>108043</v>
      </c>
      <c r="G22" s="75">
        <v>107650</v>
      </c>
      <c r="H22" s="75">
        <v>98962</v>
      </c>
      <c r="I22" s="80">
        <v>115090</v>
      </c>
      <c r="J22" s="80">
        <v>117695</v>
      </c>
      <c r="K22" s="75"/>
      <c r="L22" s="80">
        <v>128835</v>
      </c>
      <c r="M22" s="75">
        <v>105000</v>
      </c>
      <c r="N22" s="75">
        <v>75070</v>
      </c>
      <c r="O22" s="3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x14ac:dyDescent="0.3">
      <c r="A23" s="22" t="s">
        <v>515</v>
      </c>
      <c r="B23" s="72">
        <v>94257</v>
      </c>
      <c r="C23" s="23"/>
      <c r="D23" s="72">
        <v>97032</v>
      </c>
      <c r="E23" s="72">
        <v>120800</v>
      </c>
      <c r="F23" s="80">
        <v>112694</v>
      </c>
      <c r="G23" s="75">
        <v>98290</v>
      </c>
      <c r="H23" s="75">
        <v>95014</v>
      </c>
      <c r="I23" s="80">
        <v>131240</v>
      </c>
      <c r="J23" s="80">
        <v>131240</v>
      </c>
      <c r="K23" s="75"/>
      <c r="L23" s="80">
        <v>111200</v>
      </c>
      <c r="M23" s="75">
        <v>102500</v>
      </c>
      <c r="N23" s="75">
        <v>128020</v>
      </c>
      <c r="O23" s="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x14ac:dyDescent="0.3">
      <c r="A24" s="22" t="s">
        <v>516</v>
      </c>
      <c r="B24" s="72">
        <v>55914</v>
      </c>
      <c r="C24" s="23"/>
      <c r="D24" s="72">
        <v>42328</v>
      </c>
      <c r="E24" s="72">
        <v>45000</v>
      </c>
      <c r="F24" s="75">
        <v>46967</v>
      </c>
      <c r="G24" s="75">
        <v>42150</v>
      </c>
      <c r="H24" s="75">
        <v>32684</v>
      </c>
      <c r="I24" s="80">
        <v>40000</v>
      </c>
      <c r="J24" s="80">
        <v>40000</v>
      </c>
      <c r="K24" s="75"/>
      <c r="L24" s="101">
        <v>50000</v>
      </c>
      <c r="M24" s="75">
        <v>42500</v>
      </c>
      <c r="N24" s="75">
        <v>50000</v>
      </c>
      <c r="O24" s="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x14ac:dyDescent="0.3">
      <c r="A25" s="22" t="s">
        <v>517</v>
      </c>
      <c r="B25" s="72">
        <v>409674</v>
      </c>
      <c r="C25" s="23"/>
      <c r="D25" s="72">
        <v>444213</v>
      </c>
      <c r="E25" s="72">
        <v>425000</v>
      </c>
      <c r="F25" s="75">
        <v>373438</v>
      </c>
      <c r="G25" s="75">
        <v>410000</v>
      </c>
      <c r="H25" s="75">
        <v>404795</v>
      </c>
      <c r="I25" s="80">
        <v>425000</v>
      </c>
      <c r="J25" s="80">
        <v>425000</v>
      </c>
      <c r="K25" s="75"/>
      <c r="L25" s="80">
        <v>400000</v>
      </c>
      <c r="M25" s="75">
        <v>385000</v>
      </c>
      <c r="N25" s="75">
        <v>415000</v>
      </c>
      <c r="O25" s="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x14ac:dyDescent="0.3">
      <c r="A26" s="22" t="s">
        <v>440</v>
      </c>
      <c r="B26" s="72">
        <v>1134830</v>
      </c>
      <c r="C26" s="23"/>
      <c r="D26" s="72">
        <v>1195830</v>
      </c>
      <c r="E26" s="72">
        <v>1234830</v>
      </c>
      <c r="F26" s="80">
        <v>1195830</v>
      </c>
      <c r="G26" s="75">
        <v>1295830</v>
      </c>
      <c r="H26" s="75">
        <v>1295830</v>
      </c>
      <c r="I26" s="80">
        <v>1395830</v>
      </c>
      <c r="J26" s="80">
        <v>1395830</v>
      </c>
      <c r="K26" s="75"/>
      <c r="L26" s="80">
        <v>1295830</v>
      </c>
      <c r="M26" s="75">
        <v>1295830</v>
      </c>
      <c r="N26" s="75">
        <v>1003372</v>
      </c>
      <c r="O26" s="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x14ac:dyDescent="0.3">
      <c r="A27" s="22" t="s">
        <v>518</v>
      </c>
      <c r="B27" s="72">
        <v>221483</v>
      </c>
      <c r="C27" s="23"/>
      <c r="D27" s="72">
        <v>121300</v>
      </c>
      <c r="E27" s="72">
        <v>82500</v>
      </c>
      <c r="F27" s="80">
        <v>227766</v>
      </c>
      <c r="G27" s="75">
        <v>130000</v>
      </c>
      <c r="H27" s="75">
        <v>93489</v>
      </c>
      <c r="I27" s="80">
        <v>88100</v>
      </c>
      <c r="J27" s="80">
        <v>88100</v>
      </c>
      <c r="K27" s="75"/>
      <c r="L27" s="80">
        <v>25000</v>
      </c>
      <c r="M27" s="75">
        <v>5000</v>
      </c>
      <c r="N27" s="75">
        <v>25000</v>
      </c>
      <c r="O27" s="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x14ac:dyDescent="0.3">
      <c r="A28" s="22" t="s">
        <v>519</v>
      </c>
      <c r="B28" s="72">
        <v>0</v>
      </c>
      <c r="C28" s="23"/>
      <c r="D28" s="72">
        <v>0</v>
      </c>
      <c r="E28" s="72">
        <v>0</v>
      </c>
      <c r="F28" s="80">
        <v>0</v>
      </c>
      <c r="G28" s="84"/>
      <c r="H28" s="75">
        <v>6250</v>
      </c>
      <c r="I28" s="81">
        <v>0</v>
      </c>
      <c r="J28" s="81">
        <v>0</v>
      </c>
      <c r="K28" s="75"/>
      <c r="L28" s="80">
        <v>80000</v>
      </c>
      <c r="M28" s="75">
        <v>82000</v>
      </c>
      <c r="N28" s="75">
        <v>65000</v>
      </c>
      <c r="O28" s="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x14ac:dyDescent="0.3">
      <c r="A29" s="22" t="s">
        <v>520</v>
      </c>
      <c r="B29" s="72">
        <v>1005720</v>
      </c>
      <c r="C29" s="23"/>
      <c r="D29" s="72">
        <v>851859</v>
      </c>
      <c r="E29" s="72">
        <v>623338</v>
      </c>
      <c r="F29" s="80">
        <v>666412</v>
      </c>
      <c r="G29" s="75">
        <v>607000</v>
      </c>
      <c r="H29" s="75">
        <v>645106</v>
      </c>
      <c r="I29" s="75">
        <v>609000</v>
      </c>
      <c r="J29" s="75">
        <v>568500</v>
      </c>
      <c r="K29" s="75"/>
      <c r="L29" s="80">
        <v>576000</v>
      </c>
      <c r="M29" s="75">
        <v>576000</v>
      </c>
      <c r="N29" s="75">
        <v>518500</v>
      </c>
      <c r="O29" s="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6.2" x14ac:dyDescent="0.45">
      <c r="A30" s="22" t="s">
        <v>521</v>
      </c>
      <c r="B30" s="73">
        <v>704440</v>
      </c>
      <c r="C30" s="23"/>
      <c r="D30" s="91">
        <v>1207743</v>
      </c>
      <c r="E30" s="73">
        <v>1168342</v>
      </c>
      <c r="F30" s="79">
        <v>1223786</v>
      </c>
      <c r="G30" s="79">
        <v>1148141</v>
      </c>
      <c r="H30" s="79">
        <v>1548677</v>
      </c>
      <c r="I30" s="79">
        <v>1468457</v>
      </c>
      <c r="J30" s="79">
        <v>1559235</v>
      </c>
      <c r="K30" s="75"/>
      <c r="L30" s="79">
        <v>1144561</v>
      </c>
      <c r="M30" s="79">
        <v>1144561</v>
      </c>
      <c r="N30" s="79">
        <v>1200000</v>
      </c>
      <c r="O30" s="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x14ac:dyDescent="0.3">
      <c r="A31" s="26" t="s">
        <v>55</v>
      </c>
      <c r="B31" s="74">
        <f>SUM(B22:B30)</f>
        <v>3738847</v>
      </c>
      <c r="C31" s="36"/>
      <c r="D31" s="74">
        <f t="shared" ref="D31:I31" si="0">SUM(D22:D30)</f>
        <v>4071251</v>
      </c>
      <c r="E31" s="74">
        <f t="shared" si="0"/>
        <v>3794110</v>
      </c>
      <c r="F31" s="81">
        <f t="shared" si="0"/>
        <v>3954936</v>
      </c>
      <c r="G31" s="81">
        <f t="shared" si="0"/>
        <v>3839061</v>
      </c>
      <c r="H31" s="81">
        <f t="shared" si="0"/>
        <v>4220807</v>
      </c>
      <c r="I31" s="81">
        <f t="shared" si="0"/>
        <v>4272717</v>
      </c>
      <c r="J31" s="81">
        <v>4254739</v>
      </c>
      <c r="K31" s="75"/>
      <c r="L31" s="81">
        <v>3811426</v>
      </c>
      <c r="M31" s="81">
        <f>SUM(M22:M30)</f>
        <v>3738391</v>
      </c>
      <c r="N31" s="81">
        <f>SUM(N22:N30)</f>
        <v>3479962</v>
      </c>
      <c r="O31" s="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x14ac:dyDescent="0.3">
      <c r="A32" s="22"/>
      <c r="B32" s="72"/>
      <c r="C32" s="23"/>
      <c r="D32" s="127"/>
      <c r="E32" s="72"/>
      <c r="F32" s="75"/>
      <c r="G32" s="75"/>
      <c r="H32" s="75"/>
      <c r="I32" s="75"/>
      <c r="J32" s="75"/>
      <c r="K32" s="75"/>
      <c r="L32" s="80"/>
      <c r="M32" s="75"/>
      <c r="N32" s="75"/>
      <c r="O32" s="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x14ac:dyDescent="0.3">
      <c r="A33" s="22" t="s">
        <v>522</v>
      </c>
      <c r="B33" s="76">
        <v>218921</v>
      </c>
      <c r="C33" s="146"/>
      <c r="D33" s="76">
        <v>172392</v>
      </c>
      <c r="E33" s="76">
        <v>350502</v>
      </c>
      <c r="F33" s="80">
        <v>241263</v>
      </c>
      <c r="G33" s="80">
        <v>350500</v>
      </c>
      <c r="H33" s="80">
        <v>268938</v>
      </c>
      <c r="I33" s="80">
        <v>275000</v>
      </c>
      <c r="J33" s="80">
        <v>275000</v>
      </c>
      <c r="K33" s="80"/>
      <c r="L33" s="80">
        <v>275000</v>
      </c>
      <c r="M33" s="80">
        <v>234751</v>
      </c>
      <c r="N33" s="75">
        <v>275000</v>
      </c>
      <c r="O33" s="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6.2" x14ac:dyDescent="0.45">
      <c r="A34" s="22" t="s">
        <v>453</v>
      </c>
      <c r="B34" s="73">
        <v>0</v>
      </c>
      <c r="C34" s="24"/>
      <c r="D34" s="73">
        <v>0</v>
      </c>
      <c r="E34" s="73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/>
      <c r="L34" s="79">
        <v>0</v>
      </c>
      <c r="M34" s="79">
        <v>237420</v>
      </c>
      <c r="N34" s="79">
        <v>0</v>
      </c>
      <c r="O34" s="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x14ac:dyDescent="0.3">
      <c r="A35" s="26" t="s">
        <v>62</v>
      </c>
      <c r="B35" s="74">
        <v>218921</v>
      </c>
      <c r="C35" s="36"/>
      <c r="D35" s="74">
        <v>172392</v>
      </c>
      <c r="E35" s="74">
        <v>350502</v>
      </c>
      <c r="F35" s="81">
        <v>241263</v>
      </c>
      <c r="G35" s="81">
        <v>350500</v>
      </c>
      <c r="H35" s="81">
        <f>SUM(H33)</f>
        <v>268938</v>
      </c>
      <c r="I35" s="81">
        <v>275000</v>
      </c>
      <c r="J35" s="81">
        <v>275000</v>
      </c>
      <c r="K35" s="75"/>
      <c r="L35" s="81">
        <v>275000</v>
      </c>
      <c r="M35" s="81">
        <f>SUM(M33:M34)</f>
        <v>472171</v>
      </c>
      <c r="N35" s="81">
        <v>275000</v>
      </c>
      <c r="O35" s="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x14ac:dyDescent="0.3">
      <c r="A36" s="22"/>
      <c r="B36" s="72"/>
      <c r="C36" s="23"/>
      <c r="D36" s="127"/>
      <c r="E36" s="72"/>
      <c r="F36" s="75"/>
      <c r="G36" s="75"/>
      <c r="H36" s="75"/>
      <c r="I36" s="75"/>
      <c r="J36" s="75"/>
      <c r="K36" s="75"/>
      <c r="L36" s="80"/>
      <c r="M36" s="75"/>
      <c r="N36" s="75"/>
      <c r="O36" s="3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x14ac:dyDescent="0.3">
      <c r="A37" s="22" t="s">
        <v>467</v>
      </c>
      <c r="B37" s="72">
        <v>138182</v>
      </c>
      <c r="C37" s="23"/>
      <c r="D37" s="127">
        <v>153084</v>
      </c>
      <c r="E37" s="72">
        <v>165750</v>
      </c>
      <c r="F37" s="75">
        <v>181822</v>
      </c>
      <c r="G37" s="75">
        <v>170000</v>
      </c>
      <c r="H37" s="75">
        <v>229008</v>
      </c>
      <c r="I37" s="75">
        <v>243750</v>
      </c>
      <c r="J37" s="75">
        <v>245000</v>
      </c>
      <c r="K37" s="75"/>
      <c r="L37" s="80">
        <v>250000</v>
      </c>
      <c r="M37" s="80">
        <v>271349</v>
      </c>
      <c r="N37" s="75">
        <v>295000</v>
      </c>
      <c r="O37" s="3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x14ac:dyDescent="0.3">
      <c r="A38" s="22" t="s">
        <v>523</v>
      </c>
      <c r="B38" s="72">
        <v>264771</v>
      </c>
      <c r="C38" s="23"/>
      <c r="D38" s="127">
        <v>287560</v>
      </c>
      <c r="E38" s="72">
        <v>279900</v>
      </c>
      <c r="F38" s="75">
        <v>326025</v>
      </c>
      <c r="G38" s="75">
        <v>295000</v>
      </c>
      <c r="H38" s="75">
        <v>406679</v>
      </c>
      <c r="I38" s="75">
        <v>365990</v>
      </c>
      <c r="J38" s="75">
        <v>400000</v>
      </c>
      <c r="K38" s="75"/>
      <c r="L38" s="80">
        <v>425000</v>
      </c>
      <c r="M38" s="80">
        <v>440000</v>
      </c>
      <c r="N38" s="75">
        <v>395000</v>
      </c>
      <c r="O38" s="3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3">
      <c r="A39" s="9" t="s">
        <v>524</v>
      </c>
      <c r="B39" s="80">
        <v>535449</v>
      </c>
      <c r="C39" s="9"/>
      <c r="D39" s="80">
        <v>468086</v>
      </c>
      <c r="E39" s="80">
        <v>577105</v>
      </c>
      <c r="F39" s="72">
        <v>557052</v>
      </c>
      <c r="G39" s="75">
        <v>597000</v>
      </c>
      <c r="H39" s="75">
        <v>614929</v>
      </c>
      <c r="I39" s="75">
        <v>543100</v>
      </c>
      <c r="J39" s="75">
        <v>625000</v>
      </c>
      <c r="K39" s="75"/>
      <c r="L39" s="80">
        <v>575000</v>
      </c>
      <c r="M39" s="80">
        <v>605000</v>
      </c>
      <c r="N39" s="75">
        <v>600000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6.2" x14ac:dyDescent="0.45">
      <c r="A40" s="9" t="s">
        <v>525</v>
      </c>
      <c r="B40" s="80">
        <v>105060</v>
      </c>
      <c r="C40" s="9"/>
      <c r="D40" s="80">
        <v>109298</v>
      </c>
      <c r="E40" s="80">
        <v>115000</v>
      </c>
      <c r="F40" s="75">
        <v>103358</v>
      </c>
      <c r="G40" s="75">
        <v>115000</v>
      </c>
      <c r="H40" s="80">
        <v>100700</v>
      </c>
      <c r="I40" s="80">
        <v>11500</v>
      </c>
      <c r="J40" s="75">
        <v>115000</v>
      </c>
      <c r="K40" s="79"/>
      <c r="L40" s="80">
        <v>115000</v>
      </c>
      <c r="M40" s="80">
        <v>115000</v>
      </c>
      <c r="N40" s="75">
        <v>115000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3">
      <c r="A41" s="9" t="s">
        <v>526</v>
      </c>
      <c r="B41" s="80">
        <v>1157</v>
      </c>
      <c r="C41" s="9"/>
      <c r="D41" s="80">
        <v>1088</v>
      </c>
      <c r="E41" s="80">
        <v>3000</v>
      </c>
      <c r="F41" s="75">
        <v>1175</v>
      </c>
      <c r="G41" s="75">
        <v>3000</v>
      </c>
      <c r="H41" s="80">
        <v>1157</v>
      </c>
      <c r="I41" s="80">
        <v>1500</v>
      </c>
      <c r="J41" s="75">
        <v>1800</v>
      </c>
      <c r="K41" s="81"/>
      <c r="L41" s="80">
        <v>1800</v>
      </c>
      <c r="M41" s="80">
        <v>1200</v>
      </c>
      <c r="N41" s="75">
        <v>1250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3">
      <c r="A42" s="9" t="s">
        <v>527</v>
      </c>
      <c r="B42" s="80">
        <v>95725</v>
      </c>
      <c r="C42" s="9"/>
      <c r="D42" s="80">
        <v>87387</v>
      </c>
      <c r="E42" s="80">
        <v>100000</v>
      </c>
      <c r="F42" s="75">
        <v>89425</v>
      </c>
      <c r="G42" s="75">
        <v>100000</v>
      </c>
      <c r="H42" s="80">
        <v>90595</v>
      </c>
      <c r="I42" s="80">
        <v>100000</v>
      </c>
      <c r="J42" s="75">
        <v>100000</v>
      </c>
      <c r="K42" s="81"/>
      <c r="L42" s="80">
        <v>100000</v>
      </c>
      <c r="M42" s="80">
        <v>111500</v>
      </c>
      <c r="N42" s="75">
        <v>95000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x14ac:dyDescent="0.3">
      <c r="A43" s="9" t="s">
        <v>475</v>
      </c>
      <c r="B43" s="80">
        <v>649</v>
      </c>
      <c r="C43" s="9"/>
      <c r="D43" s="80">
        <v>467</v>
      </c>
      <c r="E43" s="80">
        <v>800</v>
      </c>
      <c r="F43" s="75">
        <v>224</v>
      </c>
      <c r="G43" s="75">
        <v>500</v>
      </c>
      <c r="H43" s="75">
        <v>250</v>
      </c>
      <c r="I43" s="75">
        <v>500</v>
      </c>
      <c r="J43" s="75">
        <v>250</v>
      </c>
      <c r="K43" s="117"/>
      <c r="L43" s="80">
        <v>250</v>
      </c>
      <c r="M43" s="80">
        <v>250</v>
      </c>
      <c r="N43" s="75">
        <v>500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x14ac:dyDescent="0.3">
      <c r="A44" s="9" t="s">
        <v>528</v>
      </c>
      <c r="B44" s="80">
        <v>197621</v>
      </c>
      <c r="C44" s="9"/>
      <c r="D44" s="80">
        <v>213780</v>
      </c>
      <c r="E44" s="80">
        <v>204000</v>
      </c>
      <c r="F44" s="75">
        <v>233903</v>
      </c>
      <c r="G44" s="75">
        <v>225000</v>
      </c>
      <c r="H44" s="75">
        <v>192578</v>
      </c>
      <c r="I44" s="75">
        <v>240000</v>
      </c>
      <c r="J44" s="75">
        <v>240000</v>
      </c>
      <c r="K44" s="117"/>
      <c r="L44" s="80">
        <v>357000</v>
      </c>
      <c r="M44" s="80">
        <v>200000</v>
      </c>
      <c r="N44" s="75">
        <v>350000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x14ac:dyDescent="0.3">
      <c r="A45" s="9" t="s">
        <v>529</v>
      </c>
      <c r="B45" s="80">
        <v>49945</v>
      </c>
      <c r="C45" s="9"/>
      <c r="D45" s="80">
        <v>66784</v>
      </c>
      <c r="E45" s="80">
        <v>90000</v>
      </c>
      <c r="F45" s="75">
        <v>68447</v>
      </c>
      <c r="G45" s="75">
        <v>90000</v>
      </c>
      <c r="H45" s="75">
        <v>70171</v>
      </c>
      <c r="I45" s="75">
        <v>80000</v>
      </c>
      <c r="J45" s="75">
        <v>80000</v>
      </c>
      <c r="K45" s="117"/>
      <c r="L45" s="80">
        <v>80000</v>
      </c>
      <c r="M45" s="80">
        <v>80000</v>
      </c>
      <c r="N45" s="75">
        <v>75000</v>
      </c>
      <c r="O45" s="5"/>
      <c r="P45" s="5"/>
      <c r="Q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x14ac:dyDescent="0.3">
      <c r="A46" s="9" t="s">
        <v>454</v>
      </c>
      <c r="B46" s="80">
        <v>5725</v>
      </c>
      <c r="C46" s="9"/>
      <c r="D46" s="80">
        <v>6595</v>
      </c>
      <c r="E46" s="80">
        <v>7000</v>
      </c>
      <c r="F46" s="75">
        <v>4098</v>
      </c>
      <c r="G46" s="75">
        <v>7500</v>
      </c>
      <c r="H46" s="75">
        <v>1567</v>
      </c>
      <c r="I46" s="75">
        <v>8000</v>
      </c>
      <c r="J46" s="75">
        <v>6000</v>
      </c>
      <c r="K46" s="117"/>
      <c r="L46" s="80">
        <v>8000</v>
      </c>
      <c r="M46" s="80">
        <v>2500</v>
      </c>
      <c r="N46" s="75">
        <v>8000</v>
      </c>
      <c r="O46" s="5"/>
      <c r="P46" s="5"/>
      <c r="Q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3">
      <c r="A47" s="9" t="s">
        <v>476</v>
      </c>
      <c r="B47" s="80">
        <v>0</v>
      </c>
      <c r="C47" s="9"/>
      <c r="D47" s="80">
        <v>390</v>
      </c>
      <c r="E47" s="80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117"/>
      <c r="L47" s="80">
        <v>0</v>
      </c>
      <c r="N47" s="75">
        <v>0</v>
      </c>
      <c r="O47" s="5"/>
      <c r="P47" s="5"/>
      <c r="Q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3">
      <c r="A48" s="9" t="s">
        <v>530</v>
      </c>
      <c r="B48" s="80">
        <v>91512</v>
      </c>
      <c r="C48" s="9"/>
      <c r="D48" s="80">
        <v>27285</v>
      </c>
      <c r="E48" s="80">
        <v>38000</v>
      </c>
      <c r="F48" s="75">
        <v>20994</v>
      </c>
      <c r="G48" s="75">
        <v>50000</v>
      </c>
      <c r="H48" s="75">
        <v>33284</v>
      </c>
      <c r="I48" s="75">
        <v>40000</v>
      </c>
      <c r="J48" s="75">
        <v>30000</v>
      </c>
      <c r="K48" s="117"/>
      <c r="L48" s="80">
        <v>45000</v>
      </c>
      <c r="M48" s="80">
        <v>37500</v>
      </c>
      <c r="N48" s="75">
        <v>45000</v>
      </c>
      <c r="O48" s="5"/>
      <c r="P48" s="5"/>
      <c r="Q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x14ac:dyDescent="0.3">
      <c r="A49" s="9" t="s">
        <v>531</v>
      </c>
      <c r="B49" s="80">
        <v>43486</v>
      </c>
      <c r="C49" s="9"/>
      <c r="D49" s="80">
        <v>57840</v>
      </c>
      <c r="E49" s="80">
        <v>57840</v>
      </c>
      <c r="F49" s="72">
        <v>38019</v>
      </c>
      <c r="G49" s="72">
        <v>38019</v>
      </c>
      <c r="H49" s="72">
        <v>39053</v>
      </c>
      <c r="I49" s="72">
        <v>39053</v>
      </c>
      <c r="J49" s="75">
        <v>39053</v>
      </c>
      <c r="K49" s="116"/>
      <c r="L49" s="76">
        <v>33243</v>
      </c>
      <c r="M49" s="72">
        <v>33243</v>
      </c>
      <c r="N49" s="75">
        <v>35568</v>
      </c>
      <c r="O49" s="5"/>
      <c r="P49" s="5"/>
      <c r="Q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x14ac:dyDescent="0.3">
      <c r="A50" s="9" t="s">
        <v>532</v>
      </c>
      <c r="B50" s="80">
        <v>122150</v>
      </c>
      <c r="C50" s="9"/>
      <c r="D50" s="80">
        <v>126099</v>
      </c>
      <c r="E50" s="80">
        <v>126099</v>
      </c>
      <c r="F50" s="72">
        <v>125888</v>
      </c>
      <c r="G50" s="72">
        <v>125888</v>
      </c>
      <c r="H50" s="72">
        <v>128780</v>
      </c>
      <c r="I50" s="72">
        <v>128780</v>
      </c>
      <c r="J50" s="75">
        <v>128780</v>
      </c>
      <c r="K50" s="116"/>
      <c r="L50" s="76">
        <v>133490</v>
      </c>
      <c r="M50" s="72">
        <v>133490</v>
      </c>
      <c r="N50" s="75">
        <v>116109</v>
      </c>
      <c r="O50" s="5"/>
      <c r="P50" s="5"/>
      <c r="Q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x14ac:dyDescent="0.3">
      <c r="A51" s="9" t="s">
        <v>533</v>
      </c>
      <c r="B51" s="80">
        <v>96000</v>
      </c>
      <c r="C51" s="9"/>
      <c r="D51" s="80">
        <v>0</v>
      </c>
      <c r="E51" s="80">
        <v>0</v>
      </c>
      <c r="F51" s="72">
        <v>104740</v>
      </c>
      <c r="G51" s="72">
        <v>104740</v>
      </c>
      <c r="H51" s="72">
        <v>112000</v>
      </c>
      <c r="I51" s="72">
        <v>112000</v>
      </c>
      <c r="J51" s="75">
        <v>112000</v>
      </c>
      <c r="K51" s="116"/>
      <c r="L51" s="76">
        <v>115000</v>
      </c>
      <c r="M51" s="72">
        <v>115000</v>
      </c>
      <c r="N51" s="75">
        <v>115000</v>
      </c>
      <c r="O51" s="5"/>
      <c r="P51" s="5"/>
      <c r="Q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x14ac:dyDescent="0.3">
      <c r="A52" s="9" t="s">
        <v>534</v>
      </c>
      <c r="B52" s="80">
        <v>669465</v>
      </c>
      <c r="C52" s="9"/>
      <c r="D52" s="80">
        <v>1076959</v>
      </c>
      <c r="E52" s="80">
        <v>507582</v>
      </c>
      <c r="F52" s="72">
        <v>1304948</v>
      </c>
      <c r="G52" s="72">
        <v>1154212</v>
      </c>
      <c r="H52" s="72">
        <v>1375096</v>
      </c>
      <c r="I52" s="72">
        <v>1217606</v>
      </c>
      <c r="J52" s="75">
        <v>1478027</v>
      </c>
      <c r="K52" s="116"/>
      <c r="L52" s="76">
        <v>1245586</v>
      </c>
      <c r="M52" s="72">
        <v>1245586</v>
      </c>
      <c r="N52" s="75">
        <v>1300000</v>
      </c>
      <c r="O52" s="5"/>
      <c r="P52" s="5"/>
      <c r="Q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x14ac:dyDescent="0.3">
      <c r="A53" s="9" t="s">
        <v>681</v>
      </c>
      <c r="B53" s="80">
        <v>0</v>
      </c>
      <c r="C53" s="9"/>
      <c r="D53" s="80">
        <v>0</v>
      </c>
      <c r="E53" s="80">
        <v>0</v>
      </c>
      <c r="F53" s="72">
        <v>0</v>
      </c>
      <c r="G53" s="72">
        <v>0</v>
      </c>
      <c r="H53" s="72">
        <v>0</v>
      </c>
      <c r="I53" s="72">
        <v>0</v>
      </c>
      <c r="J53" s="75">
        <v>0</v>
      </c>
      <c r="K53" s="116"/>
      <c r="L53" s="76"/>
      <c r="M53" s="72">
        <v>1850000</v>
      </c>
      <c r="N53" s="75">
        <v>1850000</v>
      </c>
      <c r="O53" s="5"/>
      <c r="P53" s="5"/>
      <c r="Q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x14ac:dyDescent="0.3">
      <c r="A54" s="9" t="s">
        <v>535</v>
      </c>
      <c r="B54" s="80">
        <v>0</v>
      </c>
      <c r="C54" s="9"/>
      <c r="D54" s="80"/>
      <c r="E54" s="80">
        <v>0</v>
      </c>
      <c r="F54" s="72">
        <v>0</v>
      </c>
      <c r="G54" s="72">
        <v>0</v>
      </c>
      <c r="H54" s="72">
        <v>14901</v>
      </c>
      <c r="I54" s="72">
        <v>0</v>
      </c>
      <c r="J54" s="75">
        <v>0</v>
      </c>
      <c r="K54" s="116"/>
      <c r="L54" s="76">
        <v>0</v>
      </c>
      <c r="M54" s="72">
        <v>200000</v>
      </c>
      <c r="N54" s="75">
        <v>0</v>
      </c>
      <c r="O54" s="5"/>
      <c r="P54" s="5"/>
      <c r="Q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x14ac:dyDescent="0.3">
      <c r="A55" s="9" t="s">
        <v>536</v>
      </c>
      <c r="B55" s="80">
        <v>0</v>
      </c>
      <c r="C55" s="9"/>
      <c r="D55" s="80">
        <v>3423</v>
      </c>
      <c r="E55" s="80">
        <v>0</v>
      </c>
      <c r="F55" s="72">
        <v>8699</v>
      </c>
      <c r="G55" s="72">
        <v>0</v>
      </c>
      <c r="H55" s="75">
        <v>609</v>
      </c>
      <c r="I55" s="75">
        <v>0</v>
      </c>
      <c r="J55" s="75">
        <v>609</v>
      </c>
      <c r="K55" s="116"/>
      <c r="L55" s="76">
        <v>0</v>
      </c>
      <c r="M55" s="72">
        <v>985000</v>
      </c>
      <c r="N55" s="75">
        <v>0</v>
      </c>
      <c r="O55" s="5"/>
      <c r="P55" s="5"/>
      <c r="Q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6.2" customHeight="1" x14ac:dyDescent="0.3">
      <c r="A56" s="9" t="s">
        <v>537</v>
      </c>
      <c r="B56" s="80">
        <v>74005</v>
      </c>
      <c r="C56" s="9"/>
      <c r="D56" s="80">
        <v>69770</v>
      </c>
      <c r="E56" s="80">
        <v>85000</v>
      </c>
      <c r="F56" s="72">
        <v>66142</v>
      </c>
      <c r="G56" s="72">
        <v>85000</v>
      </c>
      <c r="H56" s="75">
        <v>63049</v>
      </c>
      <c r="I56" s="75">
        <v>85000</v>
      </c>
      <c r="J56" s="75">
        <v>85000</v>
      </c>
      <c r="K56" s="72"/>
      <c r="L56" s="80">
        <v>85000</v>
      </c>
      <c r="M56" s="75">
        <v>65000</v>
      </c>
      <c r="N56" s="75">
        <v>20000</v>
      </c>
      <c r="O56" s="5"/>
      <c r="P56" s="5"/>
      <c r="Q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6.2" customHeight="1" x14ac:dyDescent="0.3">
      <c r="A57" s="9" t="s">
        <v>538</v>
      </c>
      <c r="B57" s="80">
        <v>0</v>
      </c>
      <c r="C57" s="9"/>
      <c r="D57" s="80">
        <v>75</v>
      </c>
      <c r="E57" s="80">
        <v>500</v>
      </c>
      <c r="F57" s="72">
        <v>0</v>
      </c>
      <c r="G57" s="72">
        <v>500</v>
      </c>
      <c r="H57" s="75">
        <v>0</v>
      </c>
      <c r="I57" s="75">
        <v>500</v>
      </c>
      <c r="J57" s="75">
        <v>500</v>
      </c>
      <c r="K57" s="72"/>
      <c r="L57" s="80">
        <v>500</v>
      </c>
      <c r="M57" s="75">
        <v>500</v>
      </c>
      <c r="N57" s="75">
        <v>500</v>
      </c>
      <c r="O57" s="5"/>
      <c r="P57" s="5"/>
      <c r="Q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6.2" customHeight="1" x14ac:dyDescent="0.3">
      <c r="A58" s="9" t="s">
        <v>539</v>
      </c>
      <c r="B58" s="80">
        <v>128850</v>
      </c>
      <c r="C58" s="9"/>
      <c r="D58" s="80">
        <v>133116</v>
      </c>
      <c r="E58" s="80">
        <v>135250</v>
      </c>
      <c r="F58" s="72">
        <v>137914</v>
      </c>
      <c r="G58" s="72">
        <v>140000</v>
      </c>
      <c r="H58" s="75">
        <v>143796</v>
      </c>
      <c r="I58" s="75">
        <v>150000</v>
      </c>
      <c r="J58" s="75">
        <v>150000</v>
      </c>
      <c r="K58" s="72"/>
      <c r="L58" s="80">
        <v>150000</v>
      </c>
      <c r="M58" s="75">
        <v>150000</v>
      </c>
      <c r="N58" s="75">
        <v>150000</v>
      </c>
      <c r="O58" s="5"/>
      <c r="P58" s="5"/>
      <c r="Q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6.2" customHeight="1" x14ac:dyDescent="0.3">
      <c r="A59" s="9" t="s">
        <v>540</v>
      </c>
      <c r="B59" s="80">
        <v>-64</v>
      </c>
      <c r="C59" s="9"/>
      <c r="D59" s="80">
        <v>115</v>
      </c>
      <c r="E59" s="80">
        <v>625</v>
      </c>
      <c r="F59" s="72">
        <v>-201</v>
      </c>
      <c r="G59" s="72">
        <v>250</v>
      </c>
      <c r="H59" s="75">
        <v>128</v>
      </c>
      <c r="I59" s="75">
        <v>250</v>
      </c>
      <c r="J59" s="75">
        <v>250</v>
      </c>
      <c r="K59" s="72"/>
      <c r="L59" s="80">
        <v>250</v>
      </c>
      <c r="M59" s="75">
        <v>250</v>
      </c>
      <c r="N59" s="75">
        <v>250</v>
      </c>
      <c r="O59" s="5"/>
      <c r="P59" s="5"/>
      <c r="Q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6.2" customHeight="1" x14ac:dyDescent="0.45">
      <c r="A60" s="9" t="s">
        <v>541</v>
      </c>
      <c r="B60" s="79">
        <v>168251</v>
      </c>
      <c r="C60" s="9"/>
      <c r="D60" s="79">
        <v>280844</v>
      </c>
      <c r="E60" s="79">
        <v>215000</v>
      </c>
      <c r="F60" s="73">
        <v>219155</v>
      </c>
      <c r="G60" s="73">
        <v>195000</v>
      </c>
      <c r="H60" s="79">
        <v>225730</v>
      </c>
      <c r="I60" s="79">
        <v>260000</v>
      </c>
      <c r="J60" s="79">
        <v>241000</v>
      </c>
      <c r="K60" s="72"/>
      <c r="L60" s="79">
        <v>245000</v>
      </c>
      <c r="M60" s="79">
        <v>245000</v>
      </c>
      <c r="N60" s="79">
        <v>200000</v>
      </c>
      <c r="O60" s="5"/>
      <c r="P60" s="5"/>
      <c r="Q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6.2" customHeight="1" x14ac:dyDescent="0.3">
      <c r="A61" s="15" t="s">
        <v>274</v>
      </c>
      <c r="B61" s="81">
        <f>SUM(B37:B60)</f>
        <v>2787939</v>
      </c>
      <c r="C61" s="15"/>
      <c r="D61" s="81">
        <f>SUM(D37:D60)</f>
        <v>3170045</v>
      </c>
      <c r="E61" s="81">
        <f>SUM(E37:E60)</f>
        <v>2708451</v>
      </c>
      <c r="F61" s="74">
        <f>SUM(F37:F60)</f>
        <v>3591827</v>
      </c>
      <c r="G61" s="92">
        <f>SUM(G37:G60)</f>
        <v>3496609</v>
      </c>
      <c r="H61" s="81">
        <f>SUM(H37:H60)</f>
        <v>3844060</v>
      </c>
      <c r="I61" s="81">
        <v>3731029</v>
      </c>
      <c r="J61" s="81">
        <v>4078269</v>
      </c>
      <c r="K61" s="72"/>
      <c r="L61" s="81">
        <v>3965119</v>
      </c>
      <c r="M61" s="81">
        <f>SUM(M37:M60)</f>
        <v>6887368</v>
      </c>
      <c r="N61" s="81">
        <f>SUM(N37:N60)</f>
        <v>5767177</v>
      </c>
      <c r="O61" s="5"/>
      <c r="P61" s="5"/>
      <c r="Q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6.2" customHeight="1" x14ac:dyDescent="0.3">
      <c r="A62" s="9"/>
      <c r="B62" s="80"/>
      <c r="C62" s="9"/>
      <c r="D62" s="80"/>
      <c r="E62" s="80"/>
      <c r="F62" s="72"/>
      <c r="G62" s="88"/>
      <c r="H62" s="75"/>
      <c r="I62" s="75"/>
      <c r="J62" s="75"/>
      <c r="K62" s="72"/>
      <c r="L62" s="80"/>
      <c r="M62" s="75"/>
      <c r="N62" s="75"/>
      <c r="O62" s="5"/>
      <c r="P62" s="5"/>
      <c r="Q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6.2" customHeight="1" x14ac:dyDescent="0.3">
      <c r="A63" s="22" t="s">
        <v>462</v>
      </c>
      <c r="B63" s="72">
        <v>72</v>
      </c>
      <c r="C63" s="23"/>
      <c r="D63" s="76">
        <v>0</v>
      </c>
      <c r="E63" s="72">
        <v>500</v>
      </c>
      <c r="F63" s="75" t="s">
        <v>254</v>
      </c>
      <c r="G63" s="75">
        <v>500</v>
      </c>
      <c r="H63" s="84">
        <v>174</v>
      </c>
      <c r="I63" s="75">
        <v>500</v>
      </c>
      <c r="J63" s="75">
        <v>500</v>
      </c>
      <c r="K63" s="84"/>
      <c r="L63" s="80">
        <v>500</v>
      </c>
      <c r="M63" s="84">
        <v>500</v>
      </c>
      <c r="N63" s="84">
        <v>250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6.2" x14ac:dyDescent="0.45">
      <c r="A64" s="22" t="s">
        <v>465</v>
      </c>
      <c r="B64" s="73">
        <v>10999</v>
      </c>
      <c r="C64" s="23"/>
      <c r="D64" s="73">
        <v>0</v>
      </c>
      <c r="E64" s="73">
        <v>0</v>
      </c>
      <c r="F64" s="79">
        <v>5909</v>
      </c>
      <c r="G64" s="83">
        <v>0</v>
      </c>
      <c r="H64" s="129">
        <v>22225</v>
      </c>
      <c r="I64" s="79">
        <v>0</v>
      </c>
      <c r="J64" s="79">
        <v>22226</v>
      </c>
      <c r="K64" s="84"/>
      <c r="L64" s="79">
        <v>0</v>
      </c>
      <c r="M64" s="129">
        <v>32732</v>
      </c>
      <c r="N64" s="129">
        <v>0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x14ac:dyDescent="0.3">
      <c r="A65" s="36" t="s">
        <v>543</v>
      </c>
      <c r="B65" s="74">
        <f>SUM(B63:B64)</f>
        <v>11071</v>
      </c>
      <c r="C65" s="36"/>
      <c r="D65" s="74">
        <v>0</v>
      </c>
      <c r="E65" s="74">
        <v>500</v>
      </c>
      <c r="F65" s="81">
        <v>5910</v>
      </c>
      <c r="G65" s="81">
        <v>500</v>
      </c>
      <c r="H65" s="92">
        <f>SUM(H63:H64)</f>
        <v>22399</v>
      </c>
      <c r="I65" s="81">
        <v>500</v>
      </c>
      <c r="J65" s="81">
        <v>22726</v>
      </c>
      <c r="K65" s="84"/>
      <c r="L65" s="81">
        <v>500</v>
      </c>
      <c r="M65" s="92">
        <f>SUM(M63:M64)</f>
        <v>33232</v>
      </c>
      <c r="N65" s="92">
        <v>250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x14ac:dyDescent="0.3">
      <c r="A66" s="36"/>
      <c r="B66" s="74"/>
      <c r="C66" s="36"/>
      <c r="D66" s="74"/>
      <c r="E66" s="74"/>
      <c r="F66" s="81"/>
      <c r="G66" s="81"/>
      <c r="H66" s="92"/>
      <c r="I66" s="81"/>
      <c r="J66" s="81"/>
      <c r="K66" s="84"/>
      <c r="L66" s="81"/>
      <c r="M66" s="92"/>
      <c r="N66" s="9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x14ac:dyDescent="0.3">
      <c r="A67" s="23" t="s">
        <v>678</v>
      </c>
      <c r="B67" s="74">
        <v>0</v>
      </c>
      <c r="C67" s="36">
        <v>0</v>
      </c>
      <c r="D67" s="74">
        <v>0</v>
      </c>
      <c r="E67" s="74">
        <v>0</v>
      </c>
      <c r="F67" s="81">
        <v>0</v>
      </c>
      <c r="G67" s="81">
        <v>0</v>
      </c>
      <c r="H67" s="92">
        <v>0</v>
      </c>
      <c r="I67" s="81">
        <v>0</v>
      </c>
      <c r="J67" s="81">
        <v>0</v>
      </c>
      <c r="K67" s="84"/>
      <c r="L67" s="81">
        <v>0</v>
      </c>
      <c r="M67" s="92">
        <v>0</v>
      </c>
      <c r="N67" s="88">
        <v>1000000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x14ac:dyDescent="0.3">
      <c r="A68" s="22"/>
      <c r="B68" s="72"/>
      <c r="C68" s="23"/>
      <c r="D68" s="127"/>
      <c r="E68" s="72"/>
      <c r="F68" s="75"/>
      <c r="G68" s="84"/>
      <c r="H68" s="84"/>
      <c r="I68" s="84"/>
      <c r="J68" s="84"/>
      <c r="K68" s="84"/>
      <c r="L68" s="84"/>
      <c r="M68" s="84"/>
      <c r="N68" s="84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x14ac:dyDescent="0.3">
      <c r="A69" s="26" t="s">
        <v>544</v>
      </c>
      <c r="B69" s="74">
        <f>SUM(B65,B61,B35,B31,B20)</f>
        <v>9238903</v>
      </c>
      <c r="C69" s="36"/>
      <c r="D69" s="98">
        <f>SUM(D61,D35,D31,D20)</f>
        <v>9641746</v>
      </c>
      <c r="E69" s="74">
        <f>SUM(E61,E35,E31,E20,E63)</f>
        <v>9308282</v>
      </c>
      <c r="F69" s="81">
        <v>9925813</v>
      </c>
      <c r="G69" s="92">
        <f>SUM(G65,G61,G35,G31,G20)</f>
        <v>9797578</v>
      </c>
      <c r="H69" s="92">
        <f>SUM(H65,H61,H36,H35,H31,H20)</f>
        <v>10858803</v>
      </c>
      <c r="I69" s="81">
        <v>10576334</v>
      </c>
      <c r="J69" s="81">
        <v>11001484</v>
      </c>
      <c r="K69" s="84"/>
      <c r="L69" s="81">
        <v>10155872</v>
      </c>
      <c r="M69" s="92">
        <f>SUM(M65,M61,M35,M31,M20)</f>
        <v>13547562</v>
      </c>
      <c r="N69" s="92">
        <f>SUM(N65,N61,N35,N31,N20)+N67</f>
        <v>12938645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x14ac:dyDescent="0.3">
      <c r="A70" s="22"/>
      <c r="B70" s="22"/>
      <c r="C70" s="22"/>
      <c r="D70" s="127"/>
      <c r="E70" s="127"/>
      <c r="F70" s="84"/>
      <c r="G70" s="84"/>
      <c r="H70" s="84"/>
      <c r="I70" s="84"/>
      <c r="J70" s="84"/>
      <c r="K70" s="84"/>
      <c r="L70" s="84"/>
      <c r="N70" s="8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x14ac:dyDescent="0.3">
      <c r="A71" s="22"/>
      <c r="B71" s="22"/>
      <c r="C71" s="22"/>
      <c r="D71" s="127"/>
      <c r="E71" s="127"/>
      <c r="F71" s="75"/>
      <c r="G71" s="88"/>
      <c r="H71" s="75"/>
      <c r="I71" s="75"/>
      <c r="J71" s="75"/>
      <c r="K71" s="75"/>
      <c r="L71" s="72"/>
      <c r="M71" s="3"/>
      <c r="N71" s="75"/>
      <c r="O71" s="3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x14ac:dyDescent="0.3">
      <c r="A72" s="22"/>
      <c r="B72" s="22"/>
      <c r="C72" s="22"/>
      <c r="D72" s="127"/>
      <c r="E72" s="127"/>
      <c r="F72" s="75"/>
      <c r="G72" s="88"/>
      <c r="H72" s="75"/>
      <c r="I72" s="75"/>
      <c r="J72" s="75"/>
      <c r="K72" s="75"/>
      <c r="L72" s="72"/>
      <c r="M72" s="3"/>
      <c r="N72" s="75"/>
      <c r="O72" s="3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x14ac:dyDescent="0.3">
      <c r="A73" s="22"/>
      <c r="B73" s="22"/>
      <c r="C73" s="22"/>
      <c r="D73" s="127"/>
      <c r="E73" s="127"/>
      <c r="F73" s="75"/>
      <c r="G73" s="88"/>
      <c r="H73" s="75"/>
      <c r="I73" s="75"/>
      <c r="J73" s="75"/>
      <c r="K73" s="75"/>
      <c r="L73" s="72"/>
      <c r="M73" s="3"/>
      <c r="N73" s="75"/>
      <c r="O73" s="3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x14ac:dyDescent="0.3">
      <c r="A74" s="22"/>
      <c r="B74" s="22"/>
      <c r="C74" s="22"/>
      <c r="D74" s="127"/>
      <c r="E74" s="127"/>
      <c r="F74" s="75"/>
      <c r="G74" s="88"/>
      <c r="H74" s="75"/>
      <c r="I74" s="75"/>
      <c r="J74" s="75"/>
      <c r="K74" s="75"/>
      <c r="L74" s="72"/>
      <c r="M74" s="3"/>
      <c r="N74" s="75"/>
      <c r="O74" s="3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x14ac:dyDescent="0.3">
      <c r="A75" s="22"/>
      <c r="B75" s="22"/>
      <c r="C75" s="22"/>
      <c r="D75" s="127"/>
      <c r="E75" s="127"/>
      <c r="F75" s="75"/>
      <c r="G75" s="88"/>
      <c r="H75" s="75"/>
      <c r="I75" s="75"/>
      <c r="J75" s="75"/>
      <c r="K75" s="75"/>
      <c r="L75" s="72"/>
      <c r="M75" s="3"/>
      <c r="N75" s="75"/>
      <c r="O75" s="3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x14ac:dyDescent="0.3">
      <c r="A76" s="22"/>
      <c r="B76" s="22"/>
      <c r="C76" s="22"/>
      <c r="D76" s="127"/>
      <c r="E76" s="127"/>
      <c r="F76" s="75"/>
      <c r="G76" s="88"/>
      <c r="H76" s="75"/>
      <c r="I76" s="75"/>
      <c r="J76" s="75"/>
      <c r="K76" s="75"/>
      <c r="L76" s="72"/>
      <c r="M76" s="3"/>
      <c r="N76" s="75"/>
      <c r="O76" s="3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x14ac:dyDescent="0.3">
      <c r="A77" s="22"/>
      <c r="B77" s="22"/>
      <c r="C77" s="22"/>
      <c r="D77" s="127"/>
      <c r="E77" s="127"/>
      <c r="F77" s="75"/>
      <c r="G77" s="88"/>
      <c r="H77" s="75"/>
      <c r="I77" s="75"/>
      <c r="J77" s="75"/>
      <c r="K77" s="75"/>
      <c r="L77" s="72"/>
      <c r="M77" s="3"/>
      <c r="N77" s="3"/>
      <c r="O77" s="3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x14ac:dyDescent="0.3">
      <c r="A78" s="22"/>
      <c r="B78" s="22"/>
      <c r="C78" s="22"/>
      <c r="D78" s="127"/>
      <c r="E78" s="127"/>
      <c r="F78" s="75"/>
      <c r="G78" s="88"/>
      <c r="H78" s="75"/>
      <c r="I78" s="75"/>
      <c r="J78" s="75"/>
      <c r="K78" s="75"/>
      <c r="L78" s="75"/>
      <c r="M78" s="3"/>
      <c r="N78" s="3"/>
      <c r="O78" s="3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x14ac:dyDescent="0.3">
      <c r="A79" s="22"/>
      <c r="B79" s="22"/>
      <c r="C79" s="22"/>
      <c r="D79" s="127"/>
      <c r="E79" s="127"/>
      <c r="F79" s="75"/>
      <c r="G79" s="88"/>
      <c r="H79" s="75"/>
      <c r="I79" s="75"/>
      <c r="J79" s="75"/>
      <c r="K79" s="75"/>
      <c r="L79" s="75"/>
      <c r="M79" s="3"/>
      <c r="N79" s="3"/>
      <c r="O79" s="3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x14ac:dyDescent="0.3">
      <c r="A80" s="22"/>
      <c r="B80" s="22"/>
      <c r="C80" s="22"/>
      <c r="D80" s="127"/>
      <c r="E80" s="127"/>
      <c r="F80" s="75"/>
      <c r="G80" s="88"/>
      <c r="H80" s="75"/>
      <c r="I80" s="75"/>
      <c r="J80" s="75"/>
      <c r="K80" s="75"/>
      <c r="L80" s="75"/>
      <c r="M80" s="3"/>
      <c r="N80" s="3"/>
      <c r="O80" s="3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x14ac:dyDescent="0.3">
      <c r="A81" s="22"/>
      <c r="B81" s="22"/>
      <c r="C81" s="22"/>
      <c r="D81" s="127"/>
      <c r="E81" s="127"/>
      <c r="F81" s="75"/>
      <c r="G81" s="88"/>
      <c r="H81" s="75"/>
      <c r="I81" s="75"/>
      <c r="J81" s="75"/>
      <c r="K81" s="75"/>
      <c r="L81" s="75"/>
      <c r="M81" s="3"/>
      <c r="N81" s="3"/>
      <c r="O81" s="3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x14ac:dyDescent="0.3">
      <c r="A82" s="22"/>
      <c r="B82" s="22"/>
      <c r="C82" s="22"/>
      <c r="D82" s="127"/>
      <c r="E82" s="127"/>
      <c r="F82" s="75"/>
      <c r="G82" s="88"/>
      <c r="H82" s="75"/>
      <c r="I82" s="75"/>
      <c r="J82" s="75"/>
      <c r="K82" s="75"/>
      <c r="L82" s="75"/>
      <c r="M82" s="3"/>
      <c r="N82" s="3"/>
      <c r="O82" s="3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x14ac:dyDescent="0.3">
      <c r="A83" s="22"/>
      <c r="B83" s="22"/>
      <c r="C83" s="22"/>
      <c r="D83" s="127"/>
      <c r="E83" s="127"/>
      <c r="F83" s="75"/>
      <c r="G83" s="88"/>
      <c r="H83" s="75"/>
      <c r="I83" s="75"/>
      <c r="J83" s="75"/>
      <c r="K83" s="75"/>
      <c r="L83" s="75"/>
      <c r="M83" s="3"/>
      <c r="N83" s="3"/>
      <c r="O83" s="3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x14ac:dyDescent="0.3">
      <c r="A84" s="22"/>
      <c r="B84" s="22"/>
      <c r="C84" s="22"/>
      <c r="D84" s="127"/>
      <c r="E84" s="127"/>
      <c r="F84" s="75"/>
      <c r="G84" s="84"/>
      <c r="H84" s="75"/>
      <c r="I84" s="75"/>
      <c r="J84" s="75"/>
      <c r="K84" s="75"/>
      <c r="L84" s="75"/>
      <c r="M84" s="3"/>
      <c r="N84" s="3"/>
      <c r="O84" s="3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x14ac:dyDescent="0.3">
      <c r="A85" s="22"/>
      <c r="B85" s="22"/>
      <c r="C85" s="22"/>
      <c r="D85" s="127"/>
      <c r="E85" s="127"/>
      <c r="F85" s="75"/>
      <c r="G85" s="84"/>
      <c r="H85" s="75"/>
      <c r="I85" s="75"/>
      <c r="J85" s="75"/>
      <c r="K85" s="75"/>
      <c r="L85" s="75"/>
      <c r="M85" s="3"/>
      <c r="N85" s="3"/>
      <c r="O85" s="3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x14ac:dyDescent="0.3">
      <c r="A86" s="22"/>
      <c r="B86" s="22"/>
      <c r="C86" s="22"/>
      <c r="D86" s="127"/>
      <c r="E86" s="127"/>
      <c r="F86" s="75"/>
      <c r="G86" s="84"/>
      <c r="H86" s="84"/>
      <c r="I86" s="75"/>
      <c r="J86" s="75"/>
      <c r="K86" s="75"/>
      <c r="L86" s="75"/>
      <c r="M86" s="3"/>
      <c r="N86" s="3"/>
      <c r="O86" s="3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x14ac:dyDescent="0.3">
      <c r="A87" s="22"/>
      <c r="B87" s="22"/>
      <c r="C87" s="22"/>
      <c r="D87" s="127"/>
      <c r="E87" s="127"/>
      <c r="F87" s="75"/>
      <c r="G87" s="75"/>
      <c r="H87" s="75"/>
      <c r="I87" s="75"/>
      <c r="J87" s="75"/>
      <c r="K87" s="75"/>
      <c r="L87" s="75"/>
      <c r="M87" s="3"/>
      <c r="N87" s="3"/>
      <c r="O87" s="3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x14ac:dyDescent="0.3">
      <c r="A88" s="5"/>
      <c r="B88" s="5"/>
      <c r="C88" s="5"/>
      <c r="D88" s="88"/>
      <c r="E88" s="88"/>
      <c r="F88" s="75"/>
      <c r="G88" s="75"/>
      <c r="H88" s="75"/>
      <c r="I88" s="75"/>
      <c r="J88" s="75"/>
      <c r="K88" s="75"/>
      <c r="L88" s="75"/>
      <c r="M88" s="3"/>
      <c r="N88" s="3"/>
      <c r="O88" s="3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x14ac:dyDescent="0.3">
      <c r="A89" s="22"/>
      <c r="B89" s="22"/>
      <c r="C89" s="22"/>
      <c r="D89" s="127"/>
      <c r="E89" s="127"/>
      <c r="F89" s="72"/>
      <c r="G89" s="72"/>
      <c r="H89" s="72"/>
      <c r="I89" s="72"/>
      <c r="J89" s="75"/>
      <c r="K89" s="72"/>
      <c r="L89" s="72"/>
      <c r="M89" s="23"/>
      <c r="N89" s="23"/>
      <c r="O89" s="3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x14ac:dyDescent="0.3">
      <c r="A90" s="22"/>
      <c r="B90" s="22"/>
      <c r="C90" s="22"/>
      <c r="D90" s="127"/>
      <c r="E90" s="127"/>
      <c r="F90" s="75"/>
      <c r="G90" s="75"/>
      <c r="H90" s="75"/>
      <c r="I90" s="75"/>
      <c r="J90" s="75"/>
      <c r="K90" s="75"/>
      <c r="L90" s="75"/>
      <c r="M90" s="3"/>
      <c r="N90" s="3"/>
      <c r="O90" s="3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x14ac:dyDescent="0.3">
      <c r="A91" s="5"/>
      <c r="B91" s="5"/>
      <c r="C91" s="5"/>
      <c r="D91" s="88"/>
      <c r="E91" s="88"/>
      <c r="F91" s="75"/>
      <c r="G91" s="75"/>
      <c r="H91" s="75"/>
      <c r="I91" s="75"/>
      <c r="J91" s="75"/>
      <c r="K91" s="75"/>
      <c r="L91" s="75"/>
      <c r="M91" s="3"/>
      <c r="N91" s="3"/>
      <c r="O91" s="3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x14ac:dyDescent="0.3">
      <c r="A92" s="5"/>
      <c r="B92" s="5"/>
      <c r="C92" s="5"/>
      <c r="D92" s="88"/>
      <c r="E92" s="88"/>
      <c r="F92" s="75"/>
      <c r="G92" s="75"/>
      <c r="H92" s="75"/>
      <c r="I92" s="75"/>
      <c r="J92" s="75"/>
      <c r="K92" s="75"/>
      <c r="L92" s="75"/>
      <c r="M92" s="3"/>
      <c r="N92" s="3"/>
      <c r="O92" s="3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x14ac:dyDescent="0.3">
      <c r="A93" s="22"/>
      <c r="B93" s="22"/>
      <c r="C93" s="22"/>
      <c r="D93" s="127"/>
      <c r="E93" s="127"/>
      <c r="F93" s="75"/>
      <c r="G93" s="75"/>
      <c r="H93" s="75"/>
      <c r="I93" s="75"/>
      <c r="J93" s="75"/>
      <c r="K93" s="75"/>
      <c r="L93" s="75"/>
      <c r="M93" s="3"/>
      <c r="N93" s="3"/>
      <c r="O93" s="3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x14ac:dyDescent="0.3">
      <c r="A94" s="22"/>
      <c r="B94" s="22"/>
      <c r="C94" s="22"/>
      <c r="D94" s="127"/>
      <c r="E94" s="127"/>
      <c r="F94" s="75"/>
      <c r="G94" s="75"/>
      <c r="H94" s="75"/>
      <c r="I94" s="75"/>
      <c r="J94" s="75"/>
      <c r="K94" s="75"/>
      <c r="L94" s="75"/>
      <c r="M94" s="3"/>
      <c r="N94" s="3"/>
      <c r="O94" s="3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x14ac:dyDescent="0.3">
      <c r="A95" s="22"/>
      <c r="B95" s="22"/>
      <c r="C95" s="22"/>
      <c r="D95" s="127"/>
      <c r="E95" s="127"/>
      <c r="F95" s="75"/>
      <c r="G95" s="75"/>
      <c r="H95" s="75"/>
      <c r="I95" s="75"/>
      <c r="J95" s="75"/>
      <c r="K95" s="75"/>
      <c r="L95" s="75"/>
      <c r="M95" s="3"/>
      <c r="N95" s="3"/>
      <c r="O95" s="3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15" customHeight="1" x14ac:dyDescent="0.3">
      <c r="A96" s="22"/>
      <c r="B96" s="22"/>
      <c r="C96" s="22"/>
      <c r="D96" s="127"/>
      <c r="E96" s="127"/>
      <c r="F96" s="75"/>
      <c r="G96" s="75"/>
      <c r="H96" s="75"/>
      <c r="I96" s="75"/>
      <c r="J96" s="75"/>
      <c r="K96" s="75"/>
      <c r="L96" s="75"/>
      <c r="M96" s="3"/>
      <c r="N96" s="3"/>
      <c r="O96" s="3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x14ac:dyDescent="0.3">
      <c r="A97" s="22"/>
      <c r="B97" s="22"/>
      <c r="C97" s="22"/>
      <c r="D97" s="127"/>
      <c r="E97" s="127"/>
      <c r="F97" s="75"/>
      <c r="G97" s="75"/>
      <c r="H97" s="75"/>
      <c r="I97" s="75"/>
      <c r="J97" s="75"/>
      <c r="K97" s="75"/>
      <c r="L97" s="75"/>
      <c r="M97" s="3"/>
      <c r="N97" s="3"/>
      <c r="O97" s="3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x14ac:dyDescent="0.3">
      <c r="A98" s="22"/>
      <c r="B98" s="22"/>
      <c r="C98" s="22"/>
      <c r="D98" s="127"/>
      <c r="E98" s="127"/>
      <c r="F98" s="75"/>
      <c r="G98" s="75"/>
      <c r="H98" s="75"/>
      <c r="I98" s="75"/>
      <c r="J98" s="75"/>
      <c r="K98" s="75"/>
      <c r="L98" s="75"/>
      <c r="M98" s="3"/>
      <c r="N98" s="3"/>
      <c r="O98" s="3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x14ac:dyDescent="0.3">
      <c r="A99" s="22"/>
      <c r="B99" s="22"/>
      <c r="C99" s="22"/>
      <c r="D99" s="127"/>
      <c r="E99" s="127"/>
      <c r="F99" s="75"/>
      <c r="G99" s="75"/>
      <c r="H99" s="75"/>
      <c r="I99" s="75"/>
      <c r="J99" s="75"/>
      <c r="K99" s="75"/>
      <c r="L99" s="75"/>
      <c r="M99" s="3"/>
      <c r="N99" s="3"/>
      <c r="O99" s="3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x14ac:dyDescent="0.3">
      <c r="A100" s="22"/>
      <c r="B100" s="22"/>
      <c r="C100" s="22"/>
      <c r="D100" s="127"/>
      <c r="E100" s="127"/>
      <c r="F100" s="75"/>
      <c r="G100" s="75"/>
      <c r="H100" s="75"/>
      <c r="I100" s="75"/>
      <c r="J100" s="75"/>
      <c r="K100" s="75"/>
      <c r="L100" s="75"/>
      <c r="M100" s="3"/>
      <c r="N100" s="3"/>
      <c r="O100" s="3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x14ac:dyDescent="0.3">
      <c r="A101" s="22"/>
      <c r="B101" s="22"/>
      <c r="C101" s="22"/>
      <c r="D101" s="127"/>
      <c r="E101" s="127"/>
      <c r="F101" s="75"/>
      <c r="G101" s="75"/>
      <c r="H101" s="75"/>
      <c r="I101" s="75"/>
      <c r="J101" s="75"/>
      <c r="K101" s="75"/>
      <c r="L101" s="75"/>
      <c r="M101" s="3"/>
      <c r="N101" s="3"/>
      <c r="O101" s="3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x14ac:dyDescent="0.3">
      <c r="A102" s="25"/>
      <c r="B102" s="25"/>
      <c r="C102" s="25"/>
      <c r="D102" s="88"/>
      <c r="E102" s="88"/>
      <c r="F102" s="75"/>
      <c r="G102" s="75"/>
      <c r="H102" s="75"/>
      <c r="I102" s="75"/>
      <c r="J102" s="75"/>
      <c r="K102" s="75"/>
      <c r="L102" s="75"/>
      <c r="M102" s="3"/>
      <c r="N102" s="3"/>
      <c r="O102" s="3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x14ac:dyDescent="0.3">
      <c r="A103" s="25"/>
      <c r="B103" s="25"/>
      <c r="C103" s="25"/>
      <c r="D103" s="88"/>
      <c r="E103" s="88"/>
      <c r="F103" s="75"/>
      <c r="G103" s="75"/>
      <c r="H103" s="75"/>
      <c r="I103" s="75"/>
      <c r="J103" s="75"/>
      <c r="K103" s="75"/>
      <c r="L103" s="75"/>
      <c r="M103" s="3"/>
      <c r="N103" s="3"/>
      <c r="O103" s="3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x14ac:dyDescent="0.3">
      <c r="A104" s="22"/>
      <c r="B104" s="22"/>
      <c r="C104" s="22"/>
      <c r="D104" s="127"/>
      <c r="E104" s="127"/>
      <c r="F104" s="75"/>
      <c r="G104" s="75"/>
      <c r="H104" s="75"/>
      <c r="I104" s="75"/>
      <c r="J104" s="75"/>
      <c r="K104" s="75"/>
      <c r="L104" s="75"/>
      <c r="M104" s="3"/>
      <c r="N104" s="3"/>
      <c r="O104" s="3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x14ac:dyDescent="0.3">
      <c r="A105" s="22"/>
      <c r="B105" s="22"/>
      <c r="C105" s="22"/>
      <c r="D105" s="127"/>
      <c r="E105" s="127"/>
      <c r="F105" s="75"/>
      <c r="G105" s="75"/>
      <c r="H105" s="75"/>
      <c r="I105" s="75"/>
      <c r="J105" s="75"/>
      <c r="K105" s="75"/>
      <c r="L105" s="75"/>
      <c r="M105" s="3"/>
      <c r="N105" s="3"/>
      <c r="O105" s="3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x14ac:dyDescent="0.3">
      <c r="A106" s="22"/>
      <c r="B106" s="22"/>
      <c r="C106" s="22"/>
      <c r="D106" s="127"/>
      <c r="E106" s="127"/>
      <c r="F106" s="75"/>
      <c r="G106" s="75"/>
      <c r="H106" s="75"/>
      <c r="I106" s="75"/>
      <c r="J106" s="75"/>
      <c r="K106" s="75"/>
      <c r="L106" s="75"/>
      <c r="M106" s="3"/>
      <c r="N106" s="3"/>
      <c r="O106" s="3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x14ac:dyDescent="0.3">
      <c r="A107" s="5"/>
      <c r="B107" s="5"/>
      <c r="C107" s="5"/>
      <c r="D107" s="88"/>
      <c r="E107" s="88"/>
      <c r="F107" s="75"/>
      <c r="G107" s="75"/>
      <c r="H107" s="75"/>
      <c r="I107" s="75"/>
      <c r="J107" s="75"/>
      <c r="K107" s="75"/>
      <c r="L107" s="75"/>
      <c r="M107" s="3"/>
      <c r="N107" s="3"/>
      <c r="O107" s="3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x14ac:dyDescent="0.3">
      <c r="A108" s="5"/>
      <c r="B108" s="5"/>
      <c r="C108" s="5"/>
      <c r="D108" s="88"/>
      <c r="E108" s="88"/>
      <c r="F108" s="75"/>
      <c r="G108" s="75"/>
      <c r="H108" s="75"/>
      <c r="I108" s="75"/>
      <c r="J108" s="75"/>
      <c r="K108" s="75"/>
      <c r="L108" s="75"/>
      <c r="M108" s="3"/>
      <c r="N108" s="3"/>
      <c r="O108" s="3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x14ac:dyDescent="0.3">
      <c r="A109" s="5"/>
      <c r="B109" s="5"/>
      <c r="C109" s="5"/>
      <c r="D109" s="88"/>
      <c r="E109" s="88"/>
      <c r="F109" s="75"/>
      <c r="G109" s="75"/>
      <c r="H109" s="75"/>
      <c r="I109" s="75"/>
      <c r="J109" s="75"/>
      <c r="K109" s="75"/>
      <c r="L109" s="75"/>
      <c r="M109" s="3"/>
      <c r="N109" s="3"/>
      <c r="O109" s="3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x14ac:dyDescent="0.3">
      <c r="A110" s="5"/>
      <c r="B110" s="5"/>
      <c r="C110" s="5"/>
      <c r="D110" s="88"/>
      <c r="E110" s="88"/>
      <c r="F110" s="75"/>
      <c r="G110" s="75"/>
      <c r="H110" s="75"/>
      <c r="I110" s="75"/>
      <c r="J110" s="75"/>
      <c r="K110" s="75"/>
      <c r="L110" s="75"/>
      <c r="M110" s="3"/>
      <c r="N110" s="3"/>
      <c r="O110" s="3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x14ac:dyDescent="0.3">
      <c r="A111" s="5"/>
      <c r="B111" s="5"/>
      <c r="C111" s="5"/>
      <c r="D111" s="88"/>
      <c r="E111" s="88"/>
      <c r="F111" s="75"/>
      <c r="G111" s="75"/>
      <c r="H111" s="75"/>
      <c r="I111" s="75"/>
      <c r="J111" s="75"/>
      <c r="K111" s="75"/>
      <c r="L111" s="75"/>
      <c r="M111" s="3"/>
      <c r="N111" s="3"/>
      <c r="O111" s="3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x14ac:dyDescent="0.3">
      <c r="A112" s="5"/>
      <c r="B112" s="5"/>
      <c r="C112" s="5"/>
      <c r="D112" s="88"/>
      <c r="E112" s="88"/>
      <c r="F112" s="75"/>
      <c r="G112" s="75"/>
      <c r="H112" s="75"/>
      <c r="I112" s="75"/>
      <c r="J112" s="75"/>
      <c r="K112" s="75"/>
      <c r="L112" s="75"/>
      <c r="M112" s="3"/>
      <c r="N112" s="3"/>
      <c r="O112" s="3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x14ac:dyDescent="0.3">
      <c r="A113" s="5"/>
      <c r="B113" s="5"/>
      <c r="C113" s="5"/>
      <c r="D113" s="88"/>
      <c r="E113" s="88"/>
      <c r="F113" s="75"/>
      <c r="G113" s="75"/>
      <c r="H113" s="75"/>
      <c r="I113" s="75"/>
      <c r="J113" s="75"/>
      <c r="K113" s="75"/>
      <c r="L113" s="75"/>
      <c r="M113" s="3"/>
      <c r="N113" s="3"/>
      <c r="O113" s="3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x14ac:dyDescent="0.3">
      <c r="A114" s="5"/>
      <c r="B114" s="5"/>
      <c r="C114" s="5"/>
      <c r="D114" s="88"/>
      <c r="E114" s="88"/>
      <c r="F114" s="75"/>
      <c r="G114" s="75"/>
      <c r="H114" s="75"/>
      <c r="I114" s="75"/>
      <c r="J114" s="75"/>
      <c r="K114" s="75"/>
      <c r="L114" s="75"/>
      <c r="M114" s="3"/>
      <c r="N114" s="3"/>
      <c r="O114" s="3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x14ac:dyDescent="0.3">
      <c r="A115" s="5"/>
      <c r="B115" s="5"/>
      <c r="C115" s="5"/>
      <c r="D115" s="88"/>
      <c r="E115" s="88"/>
      <c r="F115" s="75"/>
      <c r="G115" s="75"/>
      <c r="H115" s="75"/>
      <c r="I115" s="75"/>
      <c r="J115" s="75"/>
      <c r="K115" s="75"/>
      <c r="L115" s="75"/>
      <c r="M115" s="3"/>
      <c r="N115" s="3"/>
      <c r="O115" s="3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x14ac:dyDescent="0.3">
      <c r="A116" s="5"/>
      <c r="B116" s="5"/>
      <c r="C116" s="5"/>
      <c r="D116" s="88"/>
      <c r="E116" s="88"/>
      <c r="F116" s="75"/>
      <c r="G116" s="75"/>
      <c r="H116" s="75"/>
      <c r="I116" s="75"/>
      <c r="J116" s="75"/>
      <c r="K116" s="75"/>
      <c r="L116" s="75"/>
      <c r="M116" s="3"/>
      <c r="N116" s="3"/>
      <c r="O116" s="3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x14ac:dyDescent="0.3">
      <c r="A117" s="5"/>
      <c r="B117" s="5"/>
      <c r="C117" s="5"/>
      <c r="D117" s="88"/>
      <c r="E117" s="88"/>
      <c r="F117" s="75"/>
      <c r="G117" s="75"/>
      <c r="H117" s="75"/>
      <c r="I117" s="75"/>
      <c r="J117" s="75"/>
      <c r="K117" s="75"/>
      <c r="L117" s="75"/>
      <c r="M117" s="3"/>
      <c r="N117" s="3"/>
      <c r="O117" s="3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x14ac:dyDescent="0.3">
      <c r="A118" s="5"/>
      <c r="B118" s="5"/>
      <c r="C118" s="5"/>
      <c r="D118" s="88"/>
      <c r="E118" s="88"/>
      <c r="F118" s="75"/>
      <c r="G118" s="75"/>
      <c r="H118" s="75"/>
      <c r="I118" s="75"/>
      <c r="J118" s="75"/>
      <c r="K118" s="75"/>
      <c r="L118" s="75"/>
      <c r="M118" s="3"/>
      <c r="N118" s="3"/>
      <c r="O118" s="3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x14ac:dyDescent="0.3">
      <c r="A119" s="5"/>
      <c r="B119" s="5"/>
      <c r="C119" s="5"/>
      <c r="D119" s="88"/>
      <c r="E119" s="88"/>
      <c r="F119" s="75"/>
      <c r="G119" s="75"/>
      <c r="H119" s="75"/>
      <c r="I119" s="75"/>
      <c r="J119" s="75"/>
      <c r="K119" s="75"/>
      <c r="L119" s="75"/>
      <c r="M119" s="3"/>
      <c r="N119" s="3"/>
      <c r="O119" s="3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x14ac:dyDescent="0.3">
      <c r="A120" s="5"/>
      <c r="B120" s="5"/>
      <c r="C120" s="5"/>
      <c r="D120" s="88"/>
      <c r="E120" s="88"/>
      <c r="F120" s="75"/>
      <c r="G120" s="75"/>
      <c r="H120" s="75"/>
      <c r="I120" s="75"/>
      <c r="J120" s="75"/>
      <c r="K120" s="75"/>
      <c r="L120" s="75"/>
      <c r="M120" s="3"/>
      <c r="N120" s="3"/>
      <c r="O120" s="3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x14ac:dyDescent="0.3">
      <c r="A121" s="5"/>
      <c r="B121" s="5"/>
      <c r="C121" s="5"/>
      <c r="D121" s="88"/>
      <c r="E121" s="88"/>
      <c r="F121" s="75"/>
      <c r="G121" s="75"/>
      <c r="H121" s="75"/>
      <c r="I121" s="75"/>
      <c r="J121" s="75"/>
      <c r="K121" s="75"/>
      <c r="L121" s="75"/>
      <c r="M121" s="3"/>
      <c r="N121" s="3"/>
      <c r="O121" s="3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x14ac:dyDescent="0.3">
      <c r="A122" s="5"/>
      <c r="B122" s="5"/>
      <c r="C122" s="5"/>
      <c r="D122" s="88"/>
      <c r="E122" s="88"/>
      <c r="F122" s="75"/>
      <c r="G122" s="75"/>
      <c r="H122" s="75"/>
      <c r="I122" s="75"/>
      <c r="J122" s="75"/>
      <c r="K122" s="75"/>
      <c r="L122" s="75"/>
      <c r="M122" s="3"/>
      <c r="N122" s="3"/>
      <c r="O122" s="3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x14ac:dyDescent="0.3">
      <c r="A123" s="5"/>
      <c r="B123" s="5"/>
      <c r="C123" s="5"/>
      <c r="D123" s="88"/>
      <c r="E123" s="88"/>
      <c r="F123" s="75"/>
      <c r="G123" s="75"/>
      <c r="H123" s="75"/>
      <c r="I123" s="75"/>
      <c r="J123" s="75"/>
      <c r="K123" s="75"/>
      <c r="L123" s="75"/>
      <c r="M123" s="3"/>
      <c r="N123" s="3"/>
      <c r="O123" s="3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x14ac:dyDescent="0.3">
      <c r="A124" s="5"/>
      <c r="B124" s="5"/>
      <c r="C124" s="5"/>
      <c r="D124" s="88"/>
      <c r="E124" s="88"/>
      <c r="F124" s="75"/>
      <c r="G124" s="75"/>
      <c r="H124" s="75"/>
      <c r="I124" s="75"/>
      <c r="J124" s="75"/>
      <c r="K124" s="75"/>
      <c r="L124" s="75"/>
      <c r="M124" s="3"/>
      <c r="N124" s="3"/>
      <c r="O124" s="3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x14ac:dyDescent="0.3">
      <c r="A125" s="5"/>
      <c r="B125" s="5"/>
      <c r="C125" s="5"/>
      <c r="D125" s="88"/>
      <c r="E125" s="88"/>
      <c r="F125" s="75"/>
      <c r="G125" s="75"/>
      <c r="H125" s="75"/>
      <c r="I125" s="75"/>
      <c r="J125" s="75"/>
      <c r="K125" s="75"/>
      <c r="L125" s="75"/>
      <c r="M125" s="3"/>
      <c r="N125" s="3"/>
      <c r="O125" s="3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x14ac:dyDescent="0.3">
      <c r="A126" s="5"/>
      <c r="B126" s="5"/>
      <c r="C126" s="5"/>
      <c r="D126" s="5"/>
      <c r="E126" s="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x14ac:dyDescent="0.3">
      <c r="A127" s="5"/>
      <c r="B127" s="5"/>
      <c r="C127" s="5"/>
      <c r="D127" s="5"/>
      <c r="E127" s="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x14ac:dyDescent="0.3">
      <c r="A128" s="5"/>
      <c r="B128" s="5"/>
      <c r="C128" s="5"/>
      <c r="D128" s="5"/>
      <c r="E128" s="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x14ac:dyDescent="0.3">
      <c r="A129" s="5"/>
      <c r="B129" s="5"/>
      <c r="C129" s="5"/>
      <c r="D129" s="5"/>
      <c r="E129" s="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x14ac:dyDescent="0.3">
      <c r="A130" s="5"/>
      <c r="B130" s="5"/>
      <c r="C130" s="5"/>
      <c r="D130" s="5"/>
      <c r="E130" s="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x14ac:dyDescent="0.3">
      <c r="A131" s="5"/>
      <c r="B131" s="5"/>
      <c r="C131" s="5"/>
      <c r="D131" s="5"/>
      <c r="E131" s="5"/>
      <c r="F131" s="3"/>
      <c r="G131" s="3"/>
      <c r="H131" s="3"/>
      <c r="I131" s="14"/>
      <c r="J131" s="14"/>
      <c r="K131" s="3"/>
      <c r="L131" s="3"/>
      <c r="M131" s="3"/>
      <c r="N131" s="3"/>
      <c r="O131" s="3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x14ac:dyDescent="0.3">
      <c r="A132" s="5"/>
      <c r="B132" s="5"/>
      <c r="C132" s="5"/>
      <c r="D132" s="5"/>
      <c r="E132" s="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x14ac:dyDescent="0.3">
      <c r="A133" s="5"/>
      <c r="B133" s="5"/>
      <c r="C133" s="5"/>
      <c r="D133" s="5"/>
      <c r="E133" s="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x14ac:dyDescent="0.3">
      <c r="A134" s="5"/>
      <c r="B134" s="5"/>
      <c r="C134" s="5"/>
      <c r="D134" s="5"/>
      <c r="E134" s="5"/>
      <c r="F134" s="41"/>
      <c r="G134" s="3"/>
      <c r="H134" s="3"/>
      <c r="I134" s="41"/>
      <c r="J134" s="41"/>
      <c r="K134" s="3"/>
      <c r="L134" s="41"/>
      <c r="M134" s="3"/>
      <c r="N134" s="3"/>
      <c r="O134" s="3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x14ac:dyDescent="0.3">
      <c r="A135" s="5"/>
      <c r="B135" s="5"/>
      <c r="C135" s="5"/>
      <c r="D135" s="5"/>
      <c r="E135" s="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x14ac:dyDescent="0.3">
      <c r="A136" s="5"/>
      <c r="B136" s="5"/>
      <c r="C136" s="5"/>
      <c r="D136" s="5"/>
      <c r="E136" s="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x14ac:dyDescent="0.3">
      <c r="A137" s="5"/>
      <c r="B137" s="5"/>
      <c r="C137" s="5"/>
      <c r="D137" s="5"/>
      <c r="E137" s="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x14ac:dyDescent="0.3">
      <c r="A138" s="5"/>
      <c r="B138" s="5"/>
      <c r="C138" s="5"/>
      <c r="D138" s="5"/>
      <c r="E138" s="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x14ac:dyDescent="0.3">
      <c r="A139" s="5"/>
      <c r="B139" s="5"/>
      <c r="C139" s="5"/>
      <c r="D139" s="5"/>
      <c r="E139" s="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x14ac:dyDescent="0.3">
      <c r="A140" s="5"/>
      <c r="B140" s="5"/>
      <c r="C140" s="5"/>
      <c r="D140" s="5"/>
      <c r="E140" s="5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x14ac:dyDescent="0.3">
      <c r="A141" s="5"/>
      <c r="B141" s="5"/>
      <c r="C141" s="5"/>
      <c r="D141" s="5"/>
      <c r="E141" s="5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1:35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1:35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1:35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1:35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1:35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1:35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1:35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1:35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1:35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1:35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1:35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1:35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1:35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1:35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1:35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1:35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1:35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1:35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1:35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1:35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1:35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1:35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1:35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1:35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1:35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1:35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1:35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1:35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1:35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1:35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1:35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1:35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1:35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1:35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1:35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1:35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1:35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1:35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1:35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1:35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1:35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1:35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1:35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1:35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1:35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1:35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1:35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1:35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1:35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1:35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1:35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1:35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1:35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1:35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1:35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1:35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1:35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1:35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1:35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1:35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1:35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1:35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1:35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1:35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1:35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1:35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1:35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1:35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1:35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1:35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1:35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1:35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1:35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1:35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1:35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1:35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1:35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1:35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1:35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 spans="1:35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 spans="1:35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 spans="1:35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 spans="1:35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 spans="1:35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 spans="1:35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 spans="1:35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 spans="1:35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 spans="1:35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 spans="1:35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 spans="1:35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 spans="1:35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 spans="1:35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  <row r="371" spans="1:35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</row>
    <row r="372" spans="1:35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</row>
    <row r="373" spans="1:35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</row>
    <row r="374" spans="1:35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</row>
    <row r="375" spans="1:35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</row>
    <row r="376" spans="1:35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1:35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</row>
  </sheetData>
  <mergeCells count="6">
    <mergeCell ref="B2:C2"/>
    <mergeCell ref="H1:M1"/>
    <mergeCell ref="F2:G2"/>
    <mergeCell ref="H2:J2"/>
    <mergeCell ref="K2:M2"/>
    <mergeCell ref="D2:E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F8538-A9EB-4F7D-B11F-EB2005EB28CE}">
  <dimension ref="A1:O90"/>
  <sheetViews>
    <sheetView topLeftCell="E13" workbookViewId="0">
      <selection activeCell="K25" sqref="K25"/>
    </sheetView>
  </sheetViews>
  <sheetFormatPr defaultRowHeight="14.4" x14ac:dyDescent="0.3"/>
  <cols>
    <col min="1" max="1" width="33.109375" bestFit="1" customWidth="1"/>
    <col min="2" max="2" width="19.88671875" bestFit="1" customWidth="1"/>
    <col min="3" max="3" width="17" bestFit="1" customWidth="1"/>
    <col min="4" max="4" width="19.44140625" bestFit="1" customWidth="1"/>
    <col min="5" max="5" width="15.33203125" bestFit="1" customWidth="1"/>
    <col min="9" max="9" width="51.33203125" customWidth="1"/>
    <col min="10" max="10" width="15.33203125" bestFit="1" customWidth="1"/>
    <col min="11" max="11" width="19.33203125" bestFit="1" customWidth="1"/>
    <col min="12" max="12" width="20.33203125" bestFit="1" customWidth="1"/>
    <col min="13" max="13" width="18.109375" bestFit="1" customWidth="1"/>
    <col min="14" max="14" width="17.44140625" bestFit="1" customWidth="1"/>
    <col min="15" max="15" width="14.6640625" bestFit="1" customWidth="1"/>
  </cols>
  <sheetData>
    <row r="1" spans="1:15" x14ac:dyDescent="0.3">
      <c r="A1" s="177" t="s">
        <v>546</v>
      </c>
      <c r="B1" s="177"/>
      <c r="C1" s="177"/>
      <c r="D1" s="177"/>
      <c r="E1" s="177"/>
      <c r="F1" s="62"/>
      <c r="G1" s="62"/>
      <c r="I1" s="174" t="s">
        <v>686</v>
      </c>
      <c r="J1" s="174"/>
      <c r="K1" s="174"/>
      <c r="L1" s="174"/>
      <c r="M1" s="174"/>
      <c r="N1" s="174"/>
      <c r="O1" s="174"/>
    </row>
    <row r="2" spans="1:15" x14ac:dyDescent="0.3">
      <c r="A2" t="s">
        <v>545</v>
      </c>
      <c r="B2" t="s">
        <v>119</v>
      </c>
      <c r="C2" t="s">
        <v>168</v>
      </c>
      <c r="D2" t="s">
        <v>169</v>
      </c>
      <c r="E2" t="s">
        <v>217</v>
      </c>
      <c r="I2" t="s">
        <v>556</v>
      </c>
      <c r="J2" t="s">
        <v>557</v>
      </c>
      <c r="K2" t="s">
        <v>558</v>
      </c>
      <c r="L2" t="s">
        <v>559</v>
      </c>
      <c r="M2" t="s">
        <v>560</v>
      </c>
      <c r="N2" t="s">
        <v>561</v>
      </c>
      <c r="O2" t="s">
        <v>562</v>
      </c>
    </row>
    <row r="3" spans="1:15" x14ac:dyDescent="0.3">
      <c r="A3" s="151">
        <v>2021</v>
      </c>
      <c r="B3" s="75">
        <v>39431367</v>
      </c>
      <c r="C3" s="75">
        <v>6676958</v>
      </c>
      <c r="D3" s="75">
        <v>1345875</v>
      </c>
      <c r="E3" s="84">
        <f>SUM(B3:D3)</f>
        <v>47454200</v>
      </c>
      <c r="I3" t="s">
        <v>563</v>
      </c>
    </row>
    <row r="4" spans="1:15" x14ac:dyDescent="0.3">
      <c r="A4" s="151">
        <v>2022</v>
      </c>
      <c r="B4" s="75">
        <v>35501823</v>
      </c>
      <c r="C4" s="75">
        <v>6179912</v>
      </c>
      <c r="D4" s="75">
        <v>1207625</v>
      </c>
      <c r="E4" s="84">
        <f t="shared" ref="E4:E22" si="0">SUM(B4:D4)</f>
        <v>42889360</v>
      </c>
      <c r="I4" t="s">
        <v>687</v>
      </c>
      <c r="J4" s="75">
        <v>47070000</v>
      </c>
      <c r="K4" s="75">
        <v>40425000</v>
      </c>
      <c r="L4" s="75">
        <v>40425000</v>
      </c>
      <c r="M4" s="75">
        <v>4515000</v>
      </c>
      <c r="N4" s="75">
        <v>2857240</v>
      </c>
      <c r="O4" s="75">
        <v>7372240</v>
      </c>
    </row>
    <row r="5" spans="1:15" x14ac:dyDescent="0.3">
      <c r="A5" s="151">
        <v>2023</v>
      </c>
      <c r="B5" s="75">
        <v>34946585</v>
      </c>
      <c r="C5" s="75">
        <v>5476739</v>
      </c>
      <c r="D5" s="75">
        <v>1079688</v>
      </c>
      <c r="E5" s="84">
        <f t="shared" si="0"/>
        <v>41503012</v>
      </c>
      <c r="I5" t="s">
        <v>688</v>
      </c>
      <c r="J5" s="75">
        <v>14695000</v>
      </c>
      <c r="K5" s="75">
        <v>6055000</v>
      </c>
      <c r="L5" s="75">
        <v>6055000</v>
      </c>
      <c r="M5" s="75">
        <v>435000</v>
      </c>
      <c r="N5" s="75">
        <v>376000</v>
      </c>
      <c r="O5" s="75">
        <v>811000</v>
      </c>
    </row>
    <row r="6" spans="1:15" x14ac:dyDescent="0.3">
      <c r="A6" s="151">
        <v>2024</v>
      </c>
      <c r="B6" s="75">
        <v>27758887</v>
      </c>
      <c r="C6" s="75">
        <v>5185686</v>
      </c>
      <c r="D6" s="75">
        <v>960125</v>
      </c>
      <c r="E6" s="84">
        <f t="shared" si="0"/>
        <v>33904698</v>
      </c>
      <c r="I6" t="s">
        <v>689</v>
      </c>
      <c r="J6" s="75">
        <v>15015000</v>
      </c>
      <c r="K6" s="75">
        <v>15015000</v>
      </c>
      <c r="L6" s="75">
        <v>15015000</v>
      </c>
      <c r="M6" s="75">
        <v>0</v>
      </c>
      <c r="N6" s="75">
        <v>300500</v>
      </c>
      <c r="O6" s="75">
        <v>300500</v>
      </c>
    </row>
    <row r="7" spans="1:15" x14ac:dyDescent="0.3">
      <c r="A7" s="151">
        <v>2025</v>
      </c>
      <c r="B7" s="75">
        <v>22373133</v>
      </c>
      <c r="C7" s="75">
        <v>4997590</v>
      </c>
      <c r="D7" s="75">
        <v>807375</v>
      </c>
      <c r="E7" s="84">
        <f t="shared" si="0"/>
        <v>28178098</v>
      </c>
      <c r="I7" t="s">
        <v>564</v>
      </c>
      <c r="J7" s="75">
        <v>16790000</v>
      </c>
      <c r="K7" s="75">
        <v>16790000</v>
      </c>
      <c r="L7" s="75">
        <v>16365000</v>
      </c>
      <c r="M7" s="75">
        <v>615000</v>
      </c>
      <c r="N7" s="75">
        <v>538294</v>
      </c>
      <c r="O7" s="75">
        <v>1153294</v>
      </c>
    </row>
    <row r="8" spans="1:15" x14ac:dyDescent="0.3">
      <c r="A8" s="151">
        <v>2026</v>
      </c>
      <c r="B8" s="75">
        <v>19663632</v>
      </c>
      <c r="C8" s="75">
        <v>4511231</v>
      </c>
      <c r="D8" s="75">
        <v>497125</v>
      </c>
      <c r="E8" s="84">
        <f t="shared" si="0"/>
        <v>24671988</v>
      </c>
      <c r="I8" t="s">
        <v>690</v>
      </c>
      <c r="J8" s="75">
        <v>30565000</v>
      </c>
      <c r="K8" s="75">
        <v>20990000</v>
      </c>
      <c r="L8" s="75">
        <v>18275000</v>
      </c>
      <c r="M8" s="75">
        <v>3015000</v>
      </c>
      <c r="N8" s="75">
        <v>562725</v>
      </c>
      <c r="O8" s="75">
        <v>3577725</v>
      </c>
    </row>
    <row r="9" spans="1:15" x14ac:dyDescent="0.3">
      <c r="A9" s="151">
        <v>2027</v>
      </c>
      <c r="B9" s="75">
        <v>15370528</v>
      </c>
      <c r="C9" s="75">
        <v>4156375</v>
      </c>
      <c r="D9" s="75">
        <v>313000</v>
      </c>
      <c r="E9" s="84">
        <f t="shared" si="0"/>
        <v>19839903</v>
      </c>
      <c r="I9" t="s">
        <v>566</v>
      </c>
      <c r="J9" s="75">
        <v>36435000</v>
      </c>
      <c r="K9" s="75">
        <v>38525000</v>
      </c>
      <c r="L9" s="75">
        <v>36435000</v>
      </c>
      <c r="M9" s="75">
        <v>1365000</v>
      </c>
      <c r="N9" s="75">
        <v>1409888</v>
      </c>
      <c r="O9" s="75">
        <v>2774888</v>
      </c>
    </row>
    <row r="10" spans="1:15" x14ac:dyDescent="0.3">
      <c r="A10" s="151">
        <v>2028</v>
      </c>
      <c r="B10" s="75">
        <v>14698758</v>
      </c>
      <c r="C10" s="75">
        <v>3773070</v>
      </c>
      <c r="D10" s="75">
        <v>112750</v>
      </c>
      <c r="E10" s="84">
        <f t="shared" si="0"/>
        <v>18584578</v>
      </c>
      <c r="I10" t="s">
        <v>691</v>
      </c>
      <c r="J10" s="75">
        <v>33470000</v>
      </c>
      <c r="K10" s="75">
        <v>26290000</v>
      </c>
      <c r="L10" s="75">
        <v>22720000</v>
      </c>
      <c r="M10" s="75">
        <v>2120000</v>
      </c>
      <c r="N10" s="75">
        <v>871100</v>
      </c>
      <c r="O10" s="75">
        <v>2991100</v>
      </c>
    </row>
    <row r="11" spans="1:15" x14ac:dyDescent="0.3">
      <c r="A11" s="151">
        <v>2029</v>
      </c>
      <c r="B11" s="75">
        <v>14514801</v>
      </c>
      <c r="C11" s="75">
        <v>3476656</v>
      </c>
      <c r="D11" s="75">
        <v>0</v>
      </c>
      <c r="E11" s="84">
        <f t="shared" si="0"/>
        <v>17991457</v>
      </c>
      <c r="I11" t="s">
        <v>568</v>
      </c>
      <c r="J11" s="75">
        <v>19725000</v>
      </c>
      <c r="K11" s="75">
        <v>19725000</v>
      </c>
      <c r="L11" s="75">
        <v>18025000</v>
      </c>
      <c r="M11" s="75">
        <v>415000</v>
      </c>
      <c r="N11" s="75">
        <v>627900</v>
      </c>
      <c r="O11" s="75">
        <v>1042900</v>
      </c>
    </row>
    <row r="12" spans="1:15" x14ac:dyDescent="0.3">
      <c r="A12" s="151">
        <v>2030</v>
      </c>
      <c r="B12" s="75">
        <v>14519206</v>
      </c>
      <c r="C12" s="75">
        <v>3128253</v>
      </c>
      <c r="D12" s="75">
        <v>0</v>
      </c>
      <c r="E12" s="84">
        <f t="shared" si="0"/>
        <v>17647459</v>
      </c>
      <c r="I12" t="s">
        <v>570</v>
      </c>
      <c r="J12" s="75">
        <v>26245000</v>
      </c>
      <c r="K12" s="75">
        <v>20930000</v>
      </c>
      <c r="L12" s="75">
        <v>16120000</v>
      </c>
      <c r="M12" s="75">
        <v>300000</v>
      </c>
      <c r="N12" s="75">
        <v>570337</v>
      </c>
      <c r="O12" s="75">
        <v>870337</v>
      </c>
    </row>
    <row r="13" spans="1:15" x14ac:dyDescent="0.3">
      <c r="A13" s="151">
        <v>2031</v>
      </c>
      <c r="B13" s="75">
        <v>9816438</v>
      </c>
      <c r="C13" s="75">
        <v>2872118</v>
      </c>
      <c r="D13" s="75">
        <v>0</v>
      </c>
      <c r="E13" s="84">
        <f t="shared" si="0"/>
        <v>12688556</v>
      </c>
      <c r="I13" t="s">
        <v>692</v>
      </c>
      <c r="J13" s="75">
        <v>23000000</v>
      </c>
      <c r="K13" s="75">
        <v>16815000</v>
      </c>
      <c r="L13" s="75">
        <v>9580000</v>
      </c>
      <c r="M13" s="75">
        <v>1845000</v>
      </c>
      <c r="N13" s="75">
        <v>400669</v>
      </c>
      <c r="O13" s="75">
        <v>2245669</v>
      </c>
    </row>
    <row r="14" spans="1:15" x14ac:dyDescent="0.3">
      <c r="A14" s="151">
        <v>2032</v>
      </c>
      <c r="B14" s="75">
        <v>9855473</v>
      </c>
      <c r="C14" s="75">
        <v>2508128</v>
      </c>
      <c r="D14" s="75"/>
      <c r="E14" s="84">
        <f t="shared" si="0"/>
        <v>12363601</v>
      </c>
      <c r="I14" t="s">
        <v>623</v>
      </c>
      <c r="J14" s="75">
        <v>5470000</v>
      </c>
      <c r="K14" s="75">
        <v>5470000</v>
      </c>
      <c r="L14" s="75">
        <v>4695000</v>
      </c>
      <c r="M14" s="75">
        <v>225000</v>
      </c>
      <c r="N14" s="75">
        <v>157693</v>
      </c>
      <c r="O14" s="75">
        <v>382693</v>
      </c>
    </row>
    <row r="15" spans="1:15" x14ac:dyDescent="0.3">
      <c r="A15" s="151">
        <v>2033</v>
      </c>
      <c r="B15" s="75">
        <v>9753673</v>
      </c>
      <c r="C15" s="75">
        <v>2362569</v>
      </c>
      <c r="D15" s="75"/>
      <c r="E15" s="84">
        <f t="shared" si="0"/>
        <v>12116242</v>
      </c>
      <c r="I15" t="s">
        <v>693</v>
      </c>
      <c r="J15" s="75">
        <v>6945000</v>
      </c>
      <c r="K15" s="75">
        <v>4045000</v>
      </c>
      <c r="L15" s="75">
        <v>700000</v>
      </c>
      <c r="M15" s="75">
        <v>165000</v>
      </c>
      <c r="N15" s="75">
        <v>24700</v>
      </c>
      <c r="O15" s="75">
        <v>189700</v>
      </c>
    </row>
    <row r="16" spans="1:15" x14ac:dyDescent="0.3">
      <c r="A16" s="151">
        <v>2034</v>
      </c>
      <c r="B16" s="75">
        <v>9758316</v>
      </c>
      <c r="C16" s="75">
        <v>1869488</v>
      </c>
      <c r="D16" s="75"/>
      <c r="E16" s="84">
        <f t="shared" si="0"/>
        <v>11627804</v>
      </c>
      <c r="I16" t="s">
        <v>694</v>
      </c>
      <c r="J16" s="75">
        <v>41665000</v>
      </c>
      <c r="K16" s="75">
        <v>39185000</v>
      </c>
      <c r="L16" s="75">
        <v>20220000</v>
      </c>
      <c r="M16" s="75">
        <v>4755000</v>
      </c>
      <c r="N16" s="75">
        <v>879625</v>
      </c>
      <c r="O16" s="75">
        <v>5634625</v>
      </c>
    </row>
    <row r="17" spans="1:15" x14ac:dyDescent="0.3">
      <c r="A17" s="151">
        <v>2035</v>
      </c>
      <c r="B17" s="75">
        <v>9756814</v>
      </c>
      <c r="C17" s="75">
        <v>1729388</v>
      </c>
      <c r="D17" s="75"/>
      <c r="E17" s="84">
        <f t="shared" si="0"/>
        <v>11486202</v>
      </c>
      <c r="I17" t="s">
        <v>695</v>
      </c>
      <c r="J17" s="75">
        <v>6850000</v>
      </c>
      <c r="K17" s="75">
        <v>3695000</v>
      </c>
      <c r="L17" s="75">
        <v>605000</v>
      </c>
      <c r="M17" s="75">
        <v>85000</v>
      </c>
      <c r="N17" s="75">
        <v>19968</v>
      </c>
      <c r="O17" s="75">
        <v>104968</v>
      </c>
    </row>
    <row r="18" spans="1:15" x14ac:dyDescent="0.3">
      <c r="A18" s="151">
        <v>2036</v>
      </c>
      <c r="B18" s="75">
        <v>9617688</v>
      </c>
      <c r="C18" s="75">
        <v>1233772</v>
      </c>
      <c r="D18" s="75"/>
      <c r="E18" s="84">
        <f t="shared" si="0"/>
        <v>10851460</v>
      </c>
      <c r="I18" t="s">
        <v>696</v>
      </c>
      <c r="J18" s="75">
        <v>2150000</v>
      </c>
      <c r="K18" s="75">
        <v>2150000</v>
      </c>
      <c r="L18" s="75">
        <v>1740000</v>
      </c>
      <c r="M18" s="75">
        <v>90000</v>
      </c>
      <c r="N18" s="75">
        <v>59400</v>
      </c>
      <c r="O18" s="75">
        <v>149400</v>
      </c>
    </row>
    <row r="19" spans="1:15" x14ac:dyDescent="0.3">
      <c r="A19" s="151">
        <v>2037</v>
      </c>
      <c r="B19" s="75">
        <v>9078253</v>
      </c>
      <c r="C19" s="75">
        <v>1161959</v>
      </c>
      <c r="D19" s="75"/>
      <c r="E19" s="84">
        <f t="shared" si="0"/>
        <v>10240212</v>
      </c>
      <c r="I19" t="s">
        <v>697</v>
      </c>
      <c r="J19" s="75">
        <v>11425000</v>
      </c>
      <c r="K19" s="75">
        <v>11425000</v>
      </c>
      <c r="L19" s="75">
        <v>8885000</v>
      </c>
      <c r="M19" s="75">
        <v>6010000</v>
      </c>
      <c r="N19" s="75">
        <v>117788</v>
      </c>
      <c r="O19" s="75">
        <v>6127788</v>
      </c>
    </row>
    <row r="20" spans="1:15" x14ac:dyDescent="0.3">
      <c r="A20" s="151">
        <v>2038</v>
      </c>
      <c r="B20" s="75">
        <v>6347856</v>
      </c>
      <c r="C20" s="75">
        <v>973216</v>
      </c>
      <c r="D20" s="75"/>
      <c r="E20" s="84">
        <f t="shared" si="0"/>
        <v>7321072</v>
      </c>
      <c r="I20" t="s">
        <v>698</v>
      </c>
      <c r="J20" s="75">
        <v>7855000</v>
      </c>
      <c r="K20" s="75">
        <v>6900000</v>
      </c>
      <c r="L20" s="75">
        <v>220000</v>
      </c>
      <c r="M20" s="75">
        <v>110000</v>
      </c>
      <c r="N20" s="75">
        <v>3300</v>
      </c>
      <c r="O20" s="75">
        <v>113300</v>
      </c>
    </row>
    <row r="21" spans="1:15" x14ac:dyDescent="0.3">
      <c r="A21" s="151">
        <v>2039</v>
      </c>
      <c r="B21" s="75">
        <v>1992284</v>
      </c>
      <c r="C21" s="75">
        <v>774925</v>
      </c>
      <c r="D21" s="75"/>
      <c r="E21" s="84">
        <f t="shared" si="0"/>
        <v>2767209</v>
      </c>
      <c r="I21" t="s">
        <v>699</v>
      </c>
      <c r="J21" s="75">
        <v>20720000</v>
      </c>
      <c r="K21" s="75">
        <v>18000000</v>
      </c>
      <c r="L21" s="75">
        <v>8950000</v>
      </c>
      <c r="M21" s="75">
        <v>1745000</v>
      </c>
      <c r="N21" s="75">
        <v>352275</v>
      </c>
      <c r="O21" s="75">
        <v>2097275</v>
      </c>
    </row>
    <row r="22" spans="1:15" x14ac:dyDescent="0.3">
      <c r="A22" s="151">
        <v>2040</v>
      </c>
      <c r="B22" s="84">
        <v>280500</v>
      </c>
      <c r="C22" s="84">
        <v>311100</v>
      </c>
      <c r="D22" s="84"/>
      <c r="E22" s="84">
        <f t="shared" si="0"/>
        <v>591600</v>
      </c>
      <c r="I22" t="s">
        <v>700</v>
      </c>
      <c r="J22" s="75">
        <v>8315000</v>
      </c>
      <c r="K22" s="75">
        <v>4290000</v>
      </c>
      <c r="L22" s="75">
        <v>640000</v>
      </c>
      <c r="M22" s="75">
        <v>135000</v>
      </c>
      <c r="N22" s="75">
        <v>15995</v>
      </c>
      <c r="O22" s="75">
        <v>150995</v>
      </c>
    </row>
    <row r="23" spans="1:15" x14ac:dyDescent="0.3">
      <c r="B23" s="84">
        <f>SUM(B3:B22)</f>
        <v>315036015</v>
      </c>
      <c r="C23" s="84">
        <f t="shared" ref="C23:E23" si="1">SUM(C3:C22)</f>
        <v>63359133</v>
      </c>
      <c r="D23" s="84">
        <f t="shared" si="1"/>
        <v>6323563</v>
      </c>
      <c r="E23" s="84">
        <f t="shared" si="1"/>
        <v>384718711</v>
      </c>
      <c r="I23" t="s">
        <v>701</v>
      </c>
      <c r="J23" s="75">
        <v>275000</v>
      </c>
      <c r="K23" s="75">
        <v>275000</v>
      </c>
      <c r="L23" s="75">
        <v>60000</v>
      </c>
      <c r="M23" s="75">
        <v>30000</v>
      </c>
      <c r="N23" s="75">
        <v>1350</v>
      </c>
      <c r="O23" s="75">
        <v>31350</v>
      </c>
    </row>
    <row r="24" spans="1:15" x14ac:dyDescent="0.3">
      <c r="A24" s="177" t="s">
        <v>547</v>
      </c>
      <c r="B24" s="177"/>
      <c r="C24" s="177"/>
      <c r="D24" s="177"/>
      <c r="E24" s="177"/>
      <c r="I24" t="s">
        <v>631</v>
      </c>
      <c r="J24" s="75">
        <v>6640000</v>
      </c>
      <c r="K24" s="75">
        <v>5775000</v>
      </c>
      <c r="L24" s="75">
        <v>1480000</v>
      </c>
      <c r="M24" s="75">
        <v>105000</v>
      </c>
      <c r="N24" s="75">
        <v>47895</v>
      </c>
      <c r="O24" s="75">
        <v>152895</v>
      </c>
    </row>
    <row r="25" spans="1:15" x14ac:dyDescent="0.3">
      <c r="A25" t="s">
        <v>545</v>
      </c>
      <c r="B25" t="s">
        <v>109</v>
      </c>
      <c r="C25" t="s">
        <v>548</v>
      </c>
      <c r="D25" t="s">
        <v>217</v>
      </c>
      <c r="I25" t="s">
        <v>702</v>
      </c>
      <c r="J25" s="75">
        <v>14845000</v>
      </c>
      <c r="K25" s="75">
        <v>6270000</v>
      </c>
      <c r="L25" s="75">
        <v>1570000</v>
      </c>
      <c r="M25" s="75">
        <v>750000</v>
      </c>
      <c r="N25" s="75">
        <v>47500</v>
      </c>
      <c r="O25" s="75">
        <v>797500</v>
      </c>
    </row>
    <row r="26" spans="1:15" x14ac:dyDescent="0.3">
      <c r="A26" s="151">
        <v>2021</v>
      </c>
      <c r="B26" s="75">
        <v>34700261</v>
      </c>
      <c r="C26" s="75">
        <v>12753939</v>
      </c>
      <c r="D26" s="75">
        <f>SUM(B26:C26)</f>
        <v>47454200</v>
      </c>
      <c r="J26" s="75"/>
      <c r="K26" s="75"/>
      <c r="L26" s="75"/>
      <c r="M26" s="75"/>
      <c r="N26" s="75"/>
      <c r="O26" s="75"/>
    </row>
    <row r="27" spans="1:15" x14ac:dyDescent="0.3">
      <c r="A27" s="151">
        <v>2022</v>
      </c>
      <c r="B27" s="75">
        <v>32413339</v>
      </c>
      <c r="C27" s="75">
        <v>10476021</v>
      </c>
      <c r="D27" s="75">
        <f t="shared" ref="D27:D45" si="2">SUM(B27:C27)</f>
        <v>42889360</v>
      </c>
      <c r="I27" t="s">
        <v>589</v>
      </c>
      <c r="J27" s="75">
        <f>SUM(J4:J25)</f>
        <v>396165000</v>
      </c>
      <c r="K27" s="75">
        <f>SUM(K4:K25)</f>
        <v>329040000</v>
      </c>
      <c r="L27" s="75">
        <f>SUM(L4:L25)</f>
        <v>248780000</v>
      </c>
      <c r="M27" s="75">
        <f t="shared" ref="M27:O27" si="3">SUM(M4:M25)</f>
        <v>28830000</v>
      </c>
      <c r="N27" s="75">
        <f t="shared" si="3"/>
        <v>10242142</v>
      </c>
      <c r="O27" s="75">
        <f t="shared" si="3"/>
        <v>39072142</v>
      </c>
    </row>
    <row r="28" spans="1:15" x14ac:dyDescent="0.3">
      <c r="A28" s="151">
        <v>2023</v>
      </c>
      <c r="B28" s="75">
        <v>32336256</v>
      </c>
      <c r="C28" s="75">
        <v>9166756</v>
      </c>
      <c r="D28" s="75">
        <f t="shared" si="2"/>
        <v>41503012</v>
      </c>
      <c r="J28" s="75"/>
      <c r="K28" s="75"/>
      <c r="L28" s="75"/>
      <c r="M28" s="75"/>
      <c r="N28" s="75"/>
      <c r="O28" s="75"/>
    </row>
    <row r="29" spans="1:15" x14ac:dyDescent="0.3">
      <c r="A29" s="151">
        <v>2024</v>
      </c>
      <c r="B29" s="75">
        <v>26073143</v>
      </c>
      <c r="C29" s="75">
        <v>7831555</v>
      </c>
      <c r="D29" s="75">
        <f t="shared" si="2"/>
        <v>33904698</v>
      </c>
    </row>
    <row r="30" spans="1:15" x14ac:dyDescent="0.3">
      <c r="A30" s="151">
        <v>2025</v>
      </c>
      <c r="B30" s="75">
        <v>21507266</v>
      </c>
      <c r="C30" s="75">
        <v>6670832</v>
      </c>
      <c r="D30" s="75">
        <f t="shared" si="2"/>
        <v>28178098</v>
      </c>
      <c r="I30" t="s">
        <v>590</v>
      </c>
      <c r="J30" s="75"/>
      <c r="K30" s="75"/>
      <c r="L30" s="75"/>
      <c r="M30" s="75"/>
      <c r="N30" s="75"/>
      <c r="O30" s="75"/>
    </row>
    <row r="31" spans="1:15" x14ac:dyDescent="0.3">
      <c r="A31" s="151">
        <v>2026</v>
      </c>
      <c r="B31" s="75">
        <v>18965623</v>
      </c>
      <c r="C31" s="75">
        <v>5706365</v>
      </c>
      <c r="D31" s="75">
        <f t="shared" si="2"/>
        <v>24671988</v>
      </c>
      <c r="I31" t="s">
        <v>591</v>
      </c>
      <c r="J31" s="75"/>
      <c r="K31" s="75"/>
      <c r="L31" s="75"/>
      <c r="M31" s="75"/>
      <c r="N31" s="75"/>
      <c r="O31" s="75"/>
    </row>
    <row r="32" spans="1:15" x14ac:dyDescent="0.3">
      <c r="A32" s="151">
        <v>2027</v>
      </c>
      <c r="B32" s="75">
        <v>14944801</v>
      </c>
      <c r="C32" s="75">
        <v>4895102</v>
      </c>
      <c r="D32" s="75">
        <f t="shared" si="2"/>
        <v>19839903</v>
      </c>
      <c r="I32" t="s">
        <v>592</v>
      </c>
      <c r="J32" s="75">
        <v>500000</v>
      </c>
      <c r="K32" s="75">
        <v>500000</v>
      </c>
      <c r="L32" s="75">
        <v>71248</v>
      </c>
      <c r="M32" s="75">
        <v>13017</v>
      </c>
      <c r="N32" s="75">
        <v>3137</v>
      </c>
      <c r="O32" s="75">
        <v>16244</v>
      </c>
    </row>
    <row r="33" spans="1:15" x14ac:dyDescent="0.3">
      <c r="A33" s="151">
        <v>2028</v>
      </c>
      <c r="B33" s="75">
        <v>14375000</v>
      </c>
      <c r="C33" s="75">
        <v>4209578</v>
      </c>
      <c r="D33" s="75">
        <f t="shared" si="2"/>
        <v>18584578</v>
      </c>
      <c r="I33" t="s">
        <v>593</v>
      </c>
      <c r="J33" s="75">
        <v>787500</v>
      </c>
      <c r="K33" s="75">
        <v>787500</v>
      </c>
      <c r="L33" s="75">
        <v>163085</v>
      </c>
      <c r="M33" s="75">
        <v>51944</v>
      </c>
      <c r="N33" s="75">
        <v>6931</v>
      </c>
      <c r="O33" s="75">
        <v>58875</v>
      </c>
    </row>
    <row r="34" spans="1:15" x14ac:dyDescent="0.3">
      <c r="A34" s="151">
        <v>2029</v>
      </c>
      <c r="B34" s="75">
        <v>14430000</v>
      </c>
      <c r="C34" s="75">
        <v>3561457</v>
      </c>
      <c r="D34" s="75">
        <f t="shared" si="2"/>
        <v>17991457</v>
      </c>
      <c r="I34" t="s">
        <v>594</v>
      </c>
      <c r="J34" s="75">
        <v>512500</v>
      </c>
      <c r="K34" s="75">
        <v>512500</v>
      </c>
      <c r="L34" s="75">
        <v>74272</v>
      </c>
      <c r="M34" s="75">
        <v>36226</v>
      </c>
      <c r="N34" s="75">
        <v>3528</v>
      </c>
      <c r="O34" s="75">
        <v>39754</v>
      </c>
    </row>
    <row r="35" spans="1:15" x14ac:dyDescent="0.3">
      <c r="A35" s="151">
        <v>2030</v>
      </c>
      <c r="B35" s="75">
        <v>14695000</v>
      </c>
      <c r="C35" s="75">
        <v>2952460</v>
      </c>
      <c r="D35" s="75">
        <f t="shared" si="2"/>
        <v>17647460</v>
      </c>
      <c r="I35" t="s">
        <v>703</v>
      </c>
      <c r="J35" s="75">
        <v>1710464</v>
      </c>
      <c r="K35" s="75">
        <v>1710464</v>
      </c>
      <c r="L35" s="75">
        <v>1502084</v>
      </c>
      <c r="M35" s="75">
        <v>223984</v>
      </c>
      <c r="N35" s="75">
        <v>20368</v>
      </c>
      <c r="O35" s="75">
        <v>244352</v>
      </c>
    </row>
    <row r="36" spans="1:15" x14ac:dyDescent="0.3">
      <c r="A36" s="151">
        <v>2031</v>
      </c>
      <c r="B36" s="75">
        <v>10190000</v>
      </c>
      <c r="C36" s="75">
        <v>2498556</v>
      </c>
      <c r="D36" s="75">
        <f t="shared" si="2"/>
        <v>12688556</v>
      </c>
      <c r="I36" t="s">
        <v>597</v>
      </c>
      <c r="J36" s="75">
        <f>J27+(SUM(J32:J35))</f>
        <v>399675464</v>
      </c>
      <c r="K36" s="75">
        <f t="shared" ref="K36:O36" si="4">K27+(SUM(K32:K35))</f>
        <v>332550464</v>
      </c>
      <c r="L36" s="75">
        <f t="shared" si="4"/>
        <v>250590689</v>
      </c>
      <c r="M36" s="75">
        <f t="shared" si="4"/>
        <v>29155171</v>
      </c>
      <c r="N36" s="75">
        <f t="shared" si="4"/>
        <v>10276106</v>
      </c>
      <c r="O36" s="75">
        <f t="shared" si="4"/>
        <v>39431367</v>
      </c>
    </row>
    <row r="37" spans="1:15" x14ac:dyDescent="0.3">
      <c r="A37" s="151">
        <v>2032</v>
      </c>
      <c r="B37" s="75">
        <v>10195000</v>
      </c>
      <c r="C37" s="75">
        <v>2168601</v>
      </c>
      <c r="D37" s="75">
        <f t="shared" si="2"/>
        <v>12363601</v>
      </c>
      <c r="I37" t="s">
        <v>596</v>
      </c>
      <c r="J37" s="75"/>
      <c r="K37" s="75"/>
      <c r="L37" s="75"/>
      <c r="M37" s="75"/>
      <c r="N37" s="75"/>
      <c r="O37" s="75">
        <v>25000</v>
      </c>
    </row>
    <row r="38" spans="1:15" x14ac:dyDescent="0.3">
      <c r="A38" s="151">
        <v>2033</v>
      </c>
      <c r="B38" s="75">
        <v>10275000</v>
      </c>
      <c r="C38" s="75">
        <v>1841242</v>
      </c>
      <c r="D38" s="75">
        <f t="shared" si="2"/>
        <v>12116242</v>
      </c>
      <c r="I38" t="s">
        <v>112</v>
      </c>
      <c r="J38" s="75"/>
      <c r="K38" s="75"/>
      <c r="L38" s="75"/>
      <c r="M38" s="75"/>
      <c r="N38" s="75"/>
      <c r="O38" s="81">
        <f>SUM(O36:O37)</f>
        <v>39456367</v>
      </c>
    </row>
    <row r="39" spans="1:15" x14ac:dyDescent="0.3">
      <c r="A39" s="151">
        <v>2034</v>
      </c>
      <c r="B39" s="75">
        <v>10115000</v>
      </c>
      <c r="C39" s="75">
        <v>1512804</v>
      </c>
      <c r="D39" s="75">
        <f t="shared" si="2"/>
        <v>11627804</v>
      </c>
    </row>
    <row r="40" spans="1:15" x14ac:dyDescent="0.3">
      <c r="A40" s="151">
        <v>2035</v>
      </c>
      <c r="B40" s="75">
        <v>10305000</v>
      </c>
      <c r="C40" s="75">
        <v>1181202</v>
      </c>
      <c r="D40" s="75">
        <f t="shared" si="2"/>
        <v>11486202</v>
      </c>
    </row>
    <row r="41" spans="1:15" x14ac:dyDescent="0.3">
      <c r="A41" s="151">
        <v>2036</v>
      </c>
      <c r="B41" s="75">
        <v>10005000</v>
      </c>
      <c r="C41" s="75">
        <v>846460</v>
      </c>
      <c r="D41" s="75">
        <f t="shared" si="2"/>
        <v>10851460</v>
      </c>
    </row>
    <row r="42" spans="1:15" x14ac:dyDescent="0.3">
      <c r="A42" s="151">
        <v>2037</v>
      </c>
      <c r="B42" s="75">
        <v>9725000</v>
      </c>
      <c r="C42" s="75">
        <v>515212</v>
      </c>
      <c r="D42" s="75">
        <f t="shared" si="2"/>
        <v>10240212</v>
      </c>
    </row>
    <row r="43" spans="1:15" x14ac:dyDescent="0.3">
      <c r="A43" s="151">
        <v>2038</v>
      </c>
      <c r="B43" s="75">
        <v>7090000</v>
      </c>
      <c r="C43" s="75">
        <v>231072</v>
      </c>
      <c r="D43" s="75">
        <f t="shared" si="2"/>
        <v>7321072</v>
      </c>
    </row>
    <row r="44" spans="1:15" x14ac:dyDescent="0.3">
      <c r="A44" s="151">
        <v>2039</v>
      </c>
      <c r="B44" s="75">
        <v>2700000</v>
      </c>
      <c r="C44" s="75">
        <v>67209</v>
      </c>
      <c r="D44" s="75">
        <f t="shared" si="2"/>
        <v>2767209</v>
      </c>
    </row>
    <row r="45" spans="1:15" x14ac:dyDescent="0.3">
      <c r="A45" s="151">
        <v>2040</v>
      </c>
      <c r="B45" s="75">
        <v>580000</v>
      </c>
      <c r="C45" s="75">
        <v>11600</v>
      </c>
      <c r="D45" s="75">
        <f t="shared" si="2"/>
        <v>591600</v>
      </c>
    </row>
    <row r="46" spans="1:15" x14ac:dyDescent="0.3">
      <c r="B46" s="3">
        <f>SUM(B26:B45)</f>
        <v>305620689</v>
      </c>
      <c r="C46" s="3">
        <f t="shared" ref="C46:D46" si="5">SUM(C26:C45)</f>
        <v>79098023</v>
      </c>
      <c r="D46" s="3">
        <f t="shared" si="5"/>
        <v>384718712</v>
      </c>
    </row>
    <row r="47" spans="1:15" x14ac:dyDescent="0.3">
      <c r="A47" s="174" t="s">
        <v>18</v>
      </c>
      <c r="B47" s="174"/>
      <c r="C47" s="174"/>
      <c r="D47" s="174"/>
      <c r="E47" s="174"/>
    </row>
    <row r="48" spans="1:15" x14ac:dyDescent="0.3">
      <c r="B48" t="s">
        <v>682</v>
      </c>
      <c r="C48" t="s">
        <v>683</v>
      </c>
      <c r="D48" t="s">
        <v>684</v>
      </c>
      <c r="E48" t="s">
        <v>685</v>
      </c>
    </row>
    <row r="49" spans="1:5" x14ac:dyDescent="0.3">
      <c r="A49" s="1" t="s">
        <v>103</v>
      </c>
      <c r="B49" s="81">
        <v>3083197</v>
      </c>
      <c r="C49" s="81">
        <v>3178487</v>
      </c>
      <c r="D49" s="81">
        <v>3191846</v>
      </c>
      <c r="E49" s="81">
        <v>3314375</v>
      </c>
    </row>
    <row r="50" spans="1:5" x14ac:dyDescent="0.3">
      <c r="B50" s="75"/>
      <c r="C50" s="75"/>
      <c r="D50" s="75"/>
      <c r="E50" s="75"/>
    </row>
    <row r="51" spans="1:5" x14ac:dyDescent="0.3">
      <c r="A51" s="1" t="s">
        <v>104</v>
      </c>
      <c r="B51" s="75"/>
      <c r="C51" s="75"/>
      <c r="D51" s="75"/>
      <c r="E51" s="75"/>
    </row>
    <row r="52" spans="1:5" x14ac:dyDescent="0.3">
      <c r="A52" t="s">
        <v>105</v>
      </c>
      <c r="B52" s="75">
        <v>38522414</v>
      </c>
      <c r="C52" s="75">
        <v>40254593</v>
      </c>
      <c r="D52" s="75">
        <v>40254593</v>
      </c>
      <c r="E52" s="75">
        <v>39527907</v>
      </c>
    </row>
    <row r="53" spans="1:5" x14ac:dyDescent="0.3">
      <c r="A53" t="s">
        <v>106</v>
      </c>
      <c r="B53" s="83">
        <v>204593</v>
      </c>
      <c r="C53" s="83">
        <v>169680</v>
      </c>
      <c r="D53" s="83">
        <v>155232</v>
      </c>
      <c r="E53" s="83">
        <v>47044</v>
      </c>
    </row>
    <row r="54" spans="1:5" x14ac:dyDescent="0.3">
      <c r="A54" s="1" t="s">
        <v>107</v>
      </c>
      <c r="B54" s="81">
        <f>SUM(B52:B53)</f>
        <v>38727007</v>
      </c>
      <c r="C54" s="81">
        <f t="shared" ref="C54:E54" si="6">SUM(C52:C53)</f>
        <v>40424273</v>
      </c>
      <c r="D54" s="81">
        <f t="shared" si="6"/>
        <v>40409825</v>
      </c>
      <c r="E54" s="81">
        <f t="shared" si="6"/>
        <v>39574951</v>
      </c>
    </row>
    <row r="55" spans="1:5" x14ac:dyDescent="0.3">
      <c r="B55" s="75"/>
      <c r="C55" s="75"/>
      <c r="D55" s="75"/>
      <c r="E55" s="75"/>
    </row>
    <row r="56" spans="1:5" x14ac:dyDescent="0.3">
      <c r="A56" s="1" t="s">
        <v>30</v>
      </c>
      <c r="B56" s="81">
        <f>SUM(B54,B49)</f>
        <v>41810204</v>
      </c>
      <c r="C56" s="81">
        <f t="shared" ref="C56:E56" si="7">SUM(C54,C49)</f>
        <v>43602760</v>
      </c>
      <c r="D56" s="81">
        <f t="shared" si="7"/>
        <v>43601671</v>
      </c>
      <c r="E56" s="81">
        <f t="shared" si="7"/>
        <v>42889326</v>
      </c>
    </row>
    <row r="57" spans="1:5" x14ac:dyDescent="0.3">
      <c r="B57" s="75"/>
      <c r="C57" s="75"/>
      <c r="D57" s="75"/>
      <c r="E57" s="75"/>
    </row>
    <row r="58" spans="1:5" x14ac:dyDescent="0.3">
      <c r="A58" s="1" t="s">
        <v>108</v>
      </c>
      <c r="B58" s="75"/>
      <c r="C58" s="75"/>
      <c r="D58" s="75"/>
      <c r="E58" s="75"/>
    </row>
    <row r="59" spans="1:5" x14ac:dyDescent="0.3">
      <c r="A59" t="s">
        <v>109</v>
      </c>
      <c r="B59" s="75">
        <v>27490000</v>
      </c>
      <c r="C59" s="75">
        <v>29525000</v>
      </c>
      <c r="D59" s="75">
        <v>29525000</v>
      </c>
      <c r="E59" s="75">
        <v>28830000</v>
      </c>
    </row>
    <row r="60" spans="1:5" x14ac:dyDescent="0.3">
      <c r="A60" t="s">
        <v>110</v>
      </c>
      <c r="B60" s="75">
        <v>10979796</v>
      </c>
      <c r="C60" s="75">
        <v>10627723</v>
      </c>
      <c r="D60" s="75">
        <v>10627723</v>
      </c>
      <c r="E60" s="75">
        <v>10267142</v>
      </c>
    </row>
    <row r="61" spans="1:5" x14ac:dyDescent="0.3">
      <c r="A61" t="s">
        <v>111</v>
      </c>
      <c r="B61" s="83">
        <v>148562</v>
      </c>
      <c r="C61" s="83">
        <v>134573</v>
      </c>
      <c r="D61" s="83">
        <v>134573</v>
      </c>
      <c r="E61" s="83">
        <v>359225</v>
      </c>
    </row>
    <row r="62" spans="1:5" x14ac:dyDescent="0.3">
      <c r="A62" s="1" t="s">
        <v>112</v>
      </c>
      <c r="B62" s="81">
        <f>SUM(B59:B61)</f>
        <v>38618358</v>
      </c>
      <c r="C62" s="81">
        <f t="shared" ref="C62:E62" si="8">SUM(C59:C61)</f>
        <v>40287296</v>
      </c>
      <c r="D62" s="81">
        <f t="shared" si="8"/>
        <v>40287296</v>
      </c>
      <c r="E62" s="81">
        <f t="shared" si="8"/>
        <v>39456367</v>
      </c>
    </row>
    <row r="63" spans="1:5" x14ac:dyDescent="0.3">
      <c r="B63" s="75"/>
      <c r="C63" s="75"/>
      <c r="D63" s="75"/>
      <c r="E63" s="75"/>
    </row>
    <row r="64" spans="1:5" x14ac:dyDescent="0.3">
      <c r="A64" s="1" t="s">
        <v>38</v>
      </c>
      <c r="B64" s="81">
        <v>108649</v>
      </c>
      <c r="C64" s="81">
        <v>136977</v>
      </c>
      <c r="D64" s="81">
        <v>122529</v>
      </c>
      <c r="E64" s="81">
        <v>118584</v>
      </c>
    </row>
    <row r="65" spans="1:5" x14ac:dyDescent="0.3">
      <c r="A65" s="12" t="s">
        <v>114</v>
      </c>
      <c r="B65" s="89">
        <v>3191846</v>
      </c>
      <c r="C65" s="89">
        <v>3315464</v>
      </c>
      <c r="D65" s="89">
        <v>3314375</v>
      </c>
      <c r="E65" s="89">
        <v>3432959</v>
      </c>
    </row>
    <row r="66" spans="1:5" x14ac:dyDescent="0.3">
      <c r="A66" s="1" t="s">
        <v>115</v>
      </c>
      <c r="B66" s="1">
        <v>30.17</v>
      </c>
      <c r="C66" s="1">
        <v>30.04</v>
      </c>
      <c r="D66" s="1">
        <v>30.03</v>
      </c>
      <c r="E66" s="1">
        <v>31.76</v>
      </c>
    </row>
    <row r="68" spans="1:5" x14ac:dyDescent="0.3">
      <c r="A68" s="177" t="s">
        <v>553</v>
      </c>
      <c r="B68" s="177"/>
      <c r="C68" s="177"/>
      <c r="D68" s="177"/>
      <c r="E68" s="63"/>
    </row>
    <row r="69" spans="1:5" x14ac:dyDescent="0.3">
      <c r="A69" t="s">
        <v>545</v>
      </c>
      <c r="B69" t="s">
        <v>109</v>
      </c>
      <c r="C69" t="s">
        <v>548</v>
      </c>
      <c r="D69" t="s">
        <v>217</v>
      </c>
    </row>
    <row r="70" spans="1:5" x14ac:dyDescent="0.3">
      <c r="A70" s="151">
        <v>2021</v>
      </c>
      <c r="B70" s="3">
        <v>29155261</v>
      </c>
      <c r="C70" s="3">
        <v>10276106</v>
      </c>
      <c r="D70" s="3">
        <f>SUM(B70:C70)</f>
        <v>39431367</v>
      </c>
    </row>
    <row r="71" spans="1:5" x14ac:dyDescent="0.3">
      <c r="A71" s="151">
        <v>2022</v>
      </c>
      <c r="B71" s="3">
        <v>26953339</v>
      </c>
      <c r="C71" s="3">
        <v>8548484</v>
      </c>
      <c r="D71" s="3">
        <f t="shared" ref="D71:D89" si="9">SUM(B71:C71)</f>
        <v>35501823</v>
      </c>
    </row>
    <row r="72" spans="1:5" x14ac:dyDescent="0.3">
      <c r="A72" s="151">
        <v>2023</v>
      </c>
      <c r="B72" s="3">
        <v>27496256</v>
      </c>
      <c r="C72" s="3">
        <v>7450329</v>
      </c>
      <c r="D72" s="3">
        <f t="shared" si="9"/>
        <v>34946585</v>
      </c>
    </row>
    <row r="73" spans="1:5" x14ac:dyDescent="0.3">
      <c r="A73" s="151">
        <v>2024</v>
      </c>
      <c r="B73" s="3">
        <v>21438143</v>
      </c>
      <c r="C73" s="3">
        <v>6320744</v>
      </c>
      <c r="D73" s="3">
        <f t="shared" si="9"/>
        <v>27758887</v>
      </c>
    </row>
    <row r="74" spans="1:5" x14ac:dyDescent="0.3">
      <c r="A74" s="151">
        <v>2025</v>
      </c>
      <c r="B74" s="3">
        <v>17002266</v>
      </c>
      <c r="C74" s="3">
        <v>5370867</v>
      </c>
      <c r="D74" s="3">
        <f t="shared" si="9"/>
        <v>22373133</v>
      </c>
    </row>
    <row r="75" spans="1:5" x14ac:dyDescent="0.3">
      <c r="A75" s="151">
        <v>2026</v>
      </c>
      <c r="B75" s="3">
        <v>15055623</v>
      </c>
      <c r="C75" s="3">
        <v>4608009</v>
      </c>
      <c r="D75" s="3">
        <f t="shared" si="9"/>
        <v>19663632</v>
      </c>
    </row>
    <row r="76" spans="1:5" x14ac:dyDescent="0.3">
      <c r="A76" s="151">
        <v>2027</v>
      </c>
      <c r="B76" s="3">
        <v>11394801</v>
      </c>
      <c r="C76" s="3">
        <v>3975727</v>
      </c>
      <c r="D76" s="3">
        <f t="shared" si="9"/>
        <v>15370528</v>
      </c>
    </row>
    <row r="77" spans="1:5" x14ac:dyDescent="0.3">
      <c r="A77" s="151">
        <v>2028</v>
      </c>
      <c r="B77" s="3">
        <v>11255000</v>
      </c>
      <c r="C77" s="3">
        <v>3443758</v>
      </c>
      <c r="D77" s="3">
        <f t="shared" si="9"/>
        <v>14698758</v>
      </c>
    </row>
    <row r="78" spans="1:5" x14ac:dyDescent="0.3">
      <c r="A78" s="151">
        <v>2029</v>
      </c>
      <c r="B78" s="3">
        <v>11590000</v>
      </c>
      <c r="C78" s="3">
        <v>2924801</v>
      </c>
      <c r="D78" s="3">
        <f t="shared" si="9"/>
        <v>14514801</v>
      </c>
    </row>
    <row r="79" spans="1:5" x14ac:dyDescent="0.3">
      <c r="A79" s="151">
        <v>2030</v>
      </c>
      <c r="B79" s="3">
        <v>12095000</v>
      </c>
      <c r="C79" s="3">
        <v>2424206</v>
      </c>
      <c r="D79" s="3">
        <f t="shared" si="9"/>
        <v>14519206</v>
      </c>
    </row>
    <row r="80" spans="1:5" x14ac:dyDescent="0.3">
      <c r="A80" s="151">
        <v>2031</v>
      </c>
      <c r="B80" s="3">
        <v>7755000</v>
      </c>
      <c r="C80" s="3">
        <v>2061438</v>
      </c>
      <c r="D80" s="3">
        <f t="shared" si="9"/>
        <v>9816438</v>
      </c>
    </row>
    <row r="81" spans="1:4" x14ac:dyDescent="0.3">
      <c r="A81" s="151">
        <v>2032</v>
      </c>
      <c r="B81" s="3">
        <v>8045000</v>
      </c>
      <c r="C81" s="3">
        <v>1810473</v>
      </c>
      <c r="D81" s="3">
        <f t="shared" si="9"/>
        <v>9855473</v>
      </c>
    </row>
    <row r="82" spans="1:4" x14ac:dyDescent="0.3">
      <c r="A82" s="151">
        <v>2033</v>
      </c>
      <c r="B82" s="3">
        <v>8200000</v>
      </c>
      <c r="C82" s="3">
        <v>1553673</v>
      </c>
      <c r="D82" s="3">
        <f t="shared" si="9"/>
        <v>9753673</v>
      </c>
    </row>
    <row r="83" spans="1:4" x14ac:dyDescent="0.3">
      <c r="A83" s="151">
        <v>2034</v>
      </c>
      <c r="B83" s="3">
        <v>8470000</v>
      </c>
      <c r="C83" s="3">
        <v>1288316</v>
      </c>
      <c r="D83" s="3">
        <f t="shared" si="9"/>
        <v>9758316</v>
      </c>
    </row>
    <row r="84" spans="1:4" x14ac:dyDescent="0.3">
      <c r="A84" s="151">
        <v>2035</v>
      </c>
      <c r="B84" s="3">
        <v>8745000</v>
      </c>
      <c r="C84" s="3">
        <v>1011814</v>
      </c>
      <c r="D84" s="3">
        <f t="shared" si="9"/>
        <v>9756814</v>
      </c>
    </row>
    <row r="85" spans="1:4" x14ac:dyDescent="0.3">
      <c r="A85" s="151">
        <v>2036</v>
      </c>
      <c r="B85" s="3">
        <v>8895000</v>
      </c>
      <c r="C85" s="3">
        <v>722688</v>
      </c>
      <c r="D85" s="3">
        <f t="shared" si="9"/>
        <v>9617688</v>
      </c>
    </row>
    <row r="86" spans="1:4" x14ac:dyDescent="0.3">
      <c r="A86" s="151">
        <v>2037</v>
      </c>
      <c r="B86" s="3">
        <v>8650000</v>
      </c>
      <c r="C86" s="3">
        <v>428253</v>
      </c>
      <c r="D86" s="3">
        <f t="shared" si="9"/>
        <v>9078253</v>
      </c>
    </row>
    <row r="87" spans="1:4" x14ac:dyDescent="0.3">
      <c r="A87" s="151">
        <v>2038</v>
      </c>
      <c r="B87" s="3">
        <v>6170000</v>
      </c>
      <c r="C87" s="3">
        <v>177856</v>
      </c>
      <c r="D87" s="3">
        <f t="shared" si="9"/>
        <v>6347856</v>
      </c>
    </row>
    <row r="88" spans="1:4" x14ac:dyDescent="0.3">
      <c r="A88" s="151">
        <v>2039</v>
      </c>
      <c r="B88" s="3">
        <v>1950000</v>
      </c>
      <c r="C88" s="3">
        <v>42284</v>
      </c>
      <c r="D88" s="3">
        <f t="shared" si="9"/>
        <v>1992284</v>
      </c>
    </row>
    <row r="89" spans="1:4" x14ac:dyDescent="0.3">
      <c r="A89" s="151">
        <v>2040</v>
      </c>
      <c r="B89" s="3">
        <v>275000</v>
      </c>
      <c r="C89" s="3">
        <v>5500</v>
      </c>
      <c r="D89" s="3">
        <f t="shared" si="9"/>
        <v>280500</v>
      </c>
    </row>
    <row r="90" spans="1:4" x14ac:dyDescent="0.3">
      <c r="A90" t="s">
        <v>554</v>
      </c>
      <c r="B90" s="3">
        <f>SUM(B70:B89)</f>
        <v>250590689</v>
      </c>
      <c r="C90" s="3">
        <f>SUM(C70:C89)</f>
        <v>64445326</v>
      </c>
      <c r="D90" s="3">
        <f>SUM(B90:C90)</f>
        <v>315036015</v>
      </c>
    </row>
  </sheetData>
  <mergeCells count="5">
    <mergeCell ref="A1:E1"/>
    <mergeCell ref="I1:O1"/>
    <mergeCell ref="A24:E24"/>
    <mergeCell ref="A47:E47"/>
    <mergeCell ref="A68:D68"/>
  </mergeCells>
  <pageMargins left="0.7" right="0.7" top="0.75" bottom="0.75" header="0.3" footer="0.3"/>
  <pageSetup orientation="portrait" horizontalDpi="360" verticalDpi="36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F3AC-C177-4BD8-96D1-41670B6C2BA9}">
  <dimension ref="A1:R90"/>
  <sheetViews>
    <sheetView workbookViewId="0">
      <selection sqref="A1:R91"/>
    </sheetView>
  </sheetViews>
  <sheetFormatPr defaultRowHeight="14.4" x14ac:dyDescent="0.3"/>
  <cols>
    <col min="1" max="1" width="32.33203125" bestFit="1" customWidth="1"/>
    <col min="2" max="2" width="19.44140625" bestFit="1" customWidth="1"/>
    <col min="3" max="3" width="14.88671875" bestFit="1" customWidth="1"/>
    <col min="4" max="4" width="19" bestFit="1" customWidth="1"/>
    <col min="5" max="5" width="14.88671875" bestFit="1" customWidth="1"/>
    <col min="12" max="12" width="80" customWidth="1"/>
    <col min="13" max="13" width="15.6640625" bestFit="1" customWidth="1"/>
    <col min="14" max="14" width="18.88671875" bestFit="1" customWidth="1"/>
    <col min="15" max="15" width="19.6640625" bestFit="1" customWidth="1"/>
    <col min="16" max="16" width="17.6640625" bestFit="1" customWidth="1"/>
    <col min="17" max="17" width="17" bestFit="1" customWidth="1"/>
    <col min="18" max="18" width="14.6640625" bestFit="1" customWidth="1"/>
  </cols>
  <sheetData>
    <row r="1" spans="1:18" ht="56.4" customHeight="1" x14ac:dyDescent="0.3">
      <c r="A1" s="177" t="s">
        <v>546</v>
      </c>
      <c r="B1" s="177"/>
      <c r="C1" s="177"/>
      <c r="D1" s="177"/>
      <c r="E1" s="177"/>
      <c r="F1" s="62"/>
      <c r="G1" s="62"/>
      <c r="H1" s="62"/>
      <c r="I1" s="62"/>
      <c r="J1" s="62"/>
      <c r="L1" s="174" t="s">
        <v>555</v>
      </c>
      <c r="M1" s="174"/>
      <c r="N1" s="174"/>
      <c r="O1" s="174"/>
      <c r="P1" s="174"/>
      <c r="Q1" s="174"/>
      <c r="R1" s="174"/>
    </row>
    <row r="2" spans="1:18" x14ac:dyDescent="0.3">
      <c r="A2" t="s">
        <v>545</v>
      </c>
      <c r="B2" t="s">
        <v>119</v>
      </c>
      <c r="C2" t="s">
        <v>168</v>
      </c>
      <c r="D2" t="s">
        <v>169</v>
      </c>
      <c r="E2" t="s">
        <v>217</v>
      </c>
      <c r="L2" t="s">
        <v>556</v>
      </c>
      <c r="M2" t="s">
        <v>557</v>
      </c>
      <c r="N2" t="s">
        <v>558</v>
      </c>
      <c r="O2" t="s">
        <v>559</v>
      </c>
      <c r="P2" t="s">
        <v>560</v>
      </c>
      <c r="Q2" t="s">
        <v>561</v>
      </c>
      <c r="R2" t="s">
        <v>562</v>
      </c>
    </row>
    <row r="3" spans="1:18" x14ac:dyDescent="0.3">
      <c r="A3" s="13">
        <v>2020</v>
      </c>
      <c r="B3" s="3">
        <v>40263296</v>
      </c>
      <c r="C3" s="3">
        <v>6321684</v>
      </c>
      <c r="D3" s="3">
        <v>1429498</v>
      </c>
      <c r="E3" s="60">
        <f>SUM(B3:D3)</f>
        <v>48014478</v>
      </c>
      <c r="L3" t="s">
        <v>563</v>
      </c>
    </row>
    <row r="4" spans="1:18" x14ac:dyDescent="0.3">
      <c r="A4" s="13">
        <v>2021</v>
      </c>
      <c r="B4" s="3">
        <v>38871904</v>
      </c>
      <c r="C4" s="3">
        <v>6111708</v>
      </c>
      <c r="D4" s="3">
        <v>1251000</v>
      </c>
      <c r="E4" s="60">
        <f t="shared" ref="E4:E21" si="0">SUM(B4:D4)</f>
        <v>46234612</v>
      </c>
      <c r="L4" t="s">
        <v>564</v>
      </c>
      <c r="M4" s="75">
        <v>16790000</v>
      </c>
      <c r="N4" s="75">
        <v>16790000</v>
      </c>
      <c r="O4" s="75">
        <v>16790000</v>
      </c>
      <c r="P4" s="75">
        <v>425000</v>
      </c>
      <c r="Q4" s="75">
        <v>725087</v>
      </c>
      <c r="R4" s="75">
        <v>1150087</v>
      </c>
    </row>
    <row r="5" spans="1:18" x14ac:dyDescent="0.3">
      <c r="A5" s="13">
        <v>2022</v>
      </c>
      <c r="B5" s="3">
        <v>32282099</v>
      </c>
      <c r="C5" s="3">
        <v>5618815</v>
      </c>
      <c r="D5" s="3">
        <v>1114600</v>
      </c>
      <c r="E5" s="60">
        <f t="shared" si="0"/>
        <v>39015514</v>
      </c>
      <c r="L5" t="s">
        <v>565</v>
      </c>
      <c r="M5" s="75">
        <v>30565000</v>
      </c>
      <c r="N5" s="75">
        <v>20990000</v>
      </c>
      <c r="O5" s="75">
        <v>20990000</v>
      </c>
      <c r="P5" s="75">
        <v>2715000</v>
      </c>
      <c r="Q5" s="75">
        <v>859326</v>
      </c>
      <c r="R5" s="75">
        <v>3574326</v>
      </c>
    </row>
    <row r="6" spans="1:18" x14ac:dyDescent="0.3">
      <c r="A6" s="13">
        <v>2023</v>
      </c>
      <c r="B6" s="3">
        <v>26514770</v>
      </c>
      <c r="C6" s="3">
        <v>4916632</v>
      </c>
      <c r="D6" s="3">
        <v>985663</v>
      </c>
      <c r="E6" s="60">
        <f t="shared" si="0"/>
        <v>32417065</v>
      </c>
      <c r="L6" t="s">
        <v>566</v>
      </c>
      <c r="M6" s="75">
        <v>37745000</v>
      </c>
      <c r="N6" s="75">
        <v>38525000</v>
      </c>
      <c r="O6" s="75">
        <v>37745000</v>
      </c>
      <c r="P6" s="75">
        <v>1310000</v>
      </c>
      <c r="Q6" s="75">
        <v>1476762</v>
      </c>
      <c r="R6" s="75">
        <v>2786762</v>
      </c>
    </row>
    <row r="7" spans="1:18" x14ac:dyDescent="0.3">
      <c r="A7" s="13">
        <v>2024</v>
      </c>
      <c r="B7" s="3">
        <v>23555760</v>
      </c>
      <c r="C7" s="3">
        <v>4619029</v>
      </c>
      <c r="D7" s="3">
        <v>860950</v>
      </c>
      <c r="E7" s="60">
        <f t="shared" si="0"/>
        <v>29035739</v>
      </c>
      <c r="L7" t="s">
        <v>567</v>
      </c>
      <c r="M7" s="75">
        <v>33470000</v>
      </c>
      <c r="N7" s="75">
        <v>26290000</v>
      </c>
      <c r="O7" s="75">
        <v>24735000</v>
      </c>
      <c r="P7" s="75">
        <v>2015000</v>
      </c>
      <c r="Q7" s="75">
        <v>953800</v>
      </c>
      <c r="R7" s="75">
        <v>2968800</v>
      </c>
    </row>
    <row r="8" spans="1:18" x14ac:dyDescent="0.3">
      <c r="A8" s="13">
        <v>2025</v>
      </c>
      <c r="B8" s="3">
        <v>22703531</v>
      </c>
      <c r="C8" s="3">
        <v>4436983</v>
      </c>
      <c r="D8" s="3">
        <v>708925</v>
      </c>
      <c r="E8" s="60">
        <f t="shared" si="0"/>
        <v>27849439</v>
      </c>
      <c r="L8" t="s">
        <v>568</v>
      </c>
      <c r="M8" s="75">
        <v>19725000</v>
      </c>
      <c r="N8" s="75">
        <v>19725000</v>
      </c>
      <c r="O8" s="75">
        <v>18500000</v>
      </c>
      <c r="P8" s="75">
        <v>475000</v>
      </c>
      <c r="Q8" s="75">
        <v>642587</v>
      </c>
      <c r="R8" s="75">
        <v>117587</v>
      </c>
    </row>
    <row r="9" spans="1:18" x14ac:dyDescent="0.3">
      <c r="A9" s="13">
        <v>2026</v>
      </c>
      <c r="B9" s="3">
        <v>19995330</v>
      </c>
      <c r="C9" s="3">
        <v>3951589</v>
      </c>
      <c r="D9" s="3">
        <v>389000</v>
      </c>
      <c r="E9" s="60">
        <f t="shared" si="0"/>
        <v>24335919</v>
      </c>
      <c r="L9" t="s">
        <v>569</v>
      </c>
      <c r="M9" s="75">
        <v>1000000</v>
      </c>
      <c r="N9" s="75">
        <v>10000000</v>
      </c>
      <c r="O9" s="75">
        <v>2010000</v>
      </c>
      <c r="P9" s="75">
        <v>2010000</v>
      </c>
      <c r="Q9" s="75">
        <v>49049</v>
      </c>
      <c r="R9" s="75">
        <v>2059049</v>
      </c>
    </row>
    <row r="10" spans="1:18" x14ac:dyDescent="0.3">
      <c r="A10" s="13">
        <v>2027</v>
      </c>
      <c r="B10" s="3">
        <v>15705476</v>
      </c>
      <c r="C10" s="3">
        <v>3602535</v>
      </c>
      <c r="D10" s="3">
        <v>199875</v>
      </c>
      <c r="E10" s="60">
        <f t="shared" si="0"/>
        <v>19507886</v>
      </c>
      <c r="L10" t="s">
        <v>570</v>
      </c>
      <c r="M10" s="75">
        <v>26245000</v>
      </c>
      <c r="N10" s="75">
        <v>20930000</v>
      </c>
      <c r="O10" s="75">
        <v>16420000</v>
      </c>
      <c r="P10" s="75">
        <v>300000</v>
      </c>
      <c r="Q10" s="75">
        <v>576337</v>
      </c>
      <c r="R10" s="75">
        <v>876337</v>
      </c>
    </row>
    <row r="11" spans="1:18" x14ac:dyDescent="0.3">
      <c r="A11" s="13">
        <v>2029</v>
      </c>
      <c r="B11" s="3">
        <v>15242600</v>
      </c>
      <c r="C11" s="3">
        <v>2917273</v>
      </c>
      <c r="D11" s="3"/>
      <c r="E11" s="60">
        <f t="shared" si="0"/>
        <v>18159873</v>
      </c>
      <c r="L11" t="s">
        <v>571</v>
      </c>
      <c r="M11" s="75">
        <v>23000000</v>
      </c>
      <c r="N11" s="75">
        <v>16815000</v>
      </c>
      <c r="O11" s="75">
        <v>11550000</v>
      </c>
      <c r="P11" s="75">
        <v>1970000</v>
      </c>
      <c r="Q11" s="75">
        <v>486194</v>
      </c>
      <c r="R11" s="75">
        <v>2456194</v>
      </c>
    </row>
    <row r="12" spans="1:18" x14ac:dyDescent="0.3">
      <c r="A12" s="13">
        <v>2030</v>
      </c>
      <c r="B12" s="3">
        <v>15242206</v>
      </c>
      <c r="C12" s="3">
        <v>2569123</v>
      </c>
      <c r="D12" s="3"/>
      <c r="E12" s="60">
        <f t="shared" si="0"/>
        <v>17811329</v>
      </c>
      <c r="L12" t="s">
        <v>574</v>
      </c>
      <c r="M12" s="75">
        <v>5470000</v>
      </c>
      <c r="N12" s="75">
        <v>5470000</v>
      </c>
      <c r="O12" s="75">
        <v>4915000</v>
      </c>
      <c r="P12" s="75">
        <v>220000</v>
      </c>
      <c r="Q12" s="75">
        <v>164368</v>
      </c>
      <c r="R12" s="75">
        <v>384368</v>
      </c>
    </row>
    <row r="13" spans="1:18" x14ac:dyDescent="0.3">
      <c r="A13" s="13">
        <v>2031</v>
      </c>
      <c r="B13" s="3">
        <v>9532538</v>
      </c>
      <c r="C13" s="3">
        <v>2211818</v>
      </c>
      <c r="D13" s="3"/>
      <c r="E13" s="60">
        <f t="shared" si="0"/>
        <v>11744356</v>
      </c>
      <c r="L13" t="s">
        <v>573</v>
      </c>
      <c r="M13" s="75">
        <v>6945000</v>
      </c>
      <c r="N13" s="75">
        <v>4045000</v>
      </c>
      <c r="O13" s="75">
        <v>1595000</v>
      </c>
      <c r="P13" s="75">
        <v>895000</v>
      </c>
      <c r="Q13" s="75">
        <v>45900</v>
      </c>
      <c r="R13" s="75">
        <v>940000</v>
      </c>
    </row>
    <row r="14" spans="1:18" x14ac:dyDescent="0.3">
      <c r="A14" s="13">
        <v>2032</v>
      </c>
      <c r="B14" s="3">
        <v>9574472</v>
      </c>
      <c r="C14" s="3">
        <v>1853328</v>
      </c>
      <c r="D14" s="3"/>
      <c r="E14" s="60">
        <f t="shared" si="0"/>
        <v>11427800</v>
      </c>
      <c r="L14" t="s">
        <v>572</v>
      </c>
      <c r="M14" s="75">
        <v>41665000</v>
      </c>
      <c r="N14" s="75">
        <v>39185000</v>
      </c>
      <c r="O14" s="75">
        <v>25235000</v>
      </c>
      <c r="P14" s="75">
        <v>5015000</v>
      </c>
      <c r="Q14" s="75">
        <v>1113725</v>
      </c>
      <c r="R14" s="75">
        <v>6128725</v>
      </c>
    </row>
    <row r="15" spans="1:18" x14ac:dyDescent="0.3">
      <c r="A15" s="13">
        <v>2033</v>
      </c>
      <c r="B15" s="3">
        <v>9470874</v>
      </c>
      <c r="C15" s="3">
        <v>1704069</v>
      </c>
      <c r="D15" s="3"/>
      <c r="E15" s="60">
        <f t="shared" si="0"/>
        <v>11174943</v>
      </c>
      <c r="L15" t="s">
        <v>575</v>
      </c>
      <c r="M15" s="75">
        <v>6850000</v>
      </c>
      <c r="N15" s="75">
        <v>3695000</v>
      </c>
      <c r="O15" s="75">
        <v>685000</v>
      </c>
      <c r="P15" s="75">
        <v>80000</v>
      </c>
      <c r="Q15" s="75">
        <v>21617</v>
      </c>
      <c r="R15" s="75">
        <v>101617</v>
      </c>
    </row>
    <row r="16" spans="1:18" x14ac:dyDescent="0.3">
      <c r="A16" s="13">
        <v>2034</v>
      </c>
      <c r="B16" s="3">
        <v>9479016</v>
      </c>
      <c r="C16" s="3">
        <v>1213188</v>
      </c>
      <c r="D16" s="3"/>
      <c r="E16" s="60">
        <f t="shared" si="0"/>
        <v>10692204</v>
      </c>
      <c r="L16" t="s">
        <v>576</v>
      </c>
      <c r="M16" s="75">
        <v>2150000</v>
      </c>
      <c r="N16" s="75">
        <v>2150000</v>
      </c>
      <c r="O16" s="75">
        <v>1830000</v>
      </c>
      <c r="P16" s="75">
        <v>90000</v>
      </c>
      <c r="Q16" s="75">
        <v>61380</v>
      </c>
      <c r="R16" s="75">
        <v>151380</v>
      </c>
    </row>
    <row r="17" spans="1:18" x14ac:dyDescent="0.3">
      <c r="A17" s="13">
        <v>2035</v>
      </c>
      <c r="B17" s="3">
        <v>9476314</v>
      </c>
      <c r="C17" s="3">
        <v>1071188</v>
      </c>
      <c r="D17" s="3"/>
      <c r="E17" s="60">
        <f t="shared" si="0"/>
        <v>10547502</v>
      </c>
      <c r="L17" t="s">
        <v>577</v>
      </c>
      <c r="M17" s="75">
        <v>11425000</v>
      </c>
      <c r="N17" s="75">
        <v>11425000</v>
      </c>
      <c r="O17" s="75">
        <v>11425000</v>
      </c>
      <c r="P17" s="75">
        <v>2540000</v>
      </c>
      <c r="Q17" s="75">
        <v>274226</v>
      </c>
      <c r="R17" s="75">
        <v>2814226</v>
      </c>
    </row>
    <row r="18" spans="1:18" x14ac:dyDescent="0.3">
      <c r="A18" s="13">
        <v>2036</v>
      </c>
      <c r="B18" s="3">
        <v>9336388</v>
      </c>
      <c r="C18" s="3">
        <v>922572</v>
      </c>
      <c r="D18" s="3"/>
      <c r="E18" s="60">
        <f t="shared" si="0"/>
        <v>10258960</v>
      </c>
      <c r="L18" t="s">
        <v>578</v>
      </c>
      <c r="M18" s="75">
        <v>7855000</v>
      </c>
      <c r="N18" s="75">
        <v>6900000</v>
      </c>
      <c r="O18" s="75">
        <v>325000</v>
      </c>
      <c r="P18" s="75">
        <v>105000</v>
      </c>
      <c r="Q18" s="75">
        <v>5139</v>
      </c>
      <c r="R18" s="75">
        <v>110319</v>
      </c>
    </row>
    <row r="19" spans="1:18" x14ac:dyDescent="0.3">
      <c r="A19" s="13">
        <v>2037</v>
      </c>
      <c r="B19" s="3">
        <v>8796553</v>
      </c>
      <c r="C19" s="3">
        <v>851359</v>
      </c>
      <c r="D19" s="3"/>
      <c r="E19" s="60">
        <f t="shared" si="0"/>
        <v>9647912</v>
      </c>
      <c r="L19" t="s">
        <v>579</v>
      </c>
      <c r="M19" s="75">
        <v>20720000</v>
      </c>
      <c r="N19" s="75">
        <v>18000000</v>
      </c>
      <c r="O19" s="75">
        <v>10610000</v>
      </c>
      <c r="P19" s="75">
        <v>1660000</v>
      </c>
      <c r="Q19" s="75">
        <v>437400</v>
      </c>
      <c r="R19" s="75">
        <v>2097400</v>
      </c>
    </row>
    <row r="20" spans="1:18" x14ac:dyDescent="0.3">
      <c r="A20" s="13">
        <v>2038</v>
      </c>
      <c r="B20" s="3">
        <v>6066156</v>
      </c>
      <c r="C20" s="3">
        <v>663616</v>
      </c>
      <c r="D20" s="3"/>
      <c r="E20" s="60">
        <f t="shared" si="0"/>
        <v>6729772</v>
      </c>
      <c r="L20" t="s">
        <v>580</v>
      </c>
      <c r="M20" s="75">
        <v>8315000</v>
      </c>
      <c r="N20" s="75">
        <v>4290000</v>
      </c>
      <c r="O20" s="75">
        <v>775000</v>
      </c>
      <c r="P20" s="75">
        <v>135000</v>
      </c>
      <c r="Q20" s="75">
        <v>18695</v>
      </c>
      <c r="R20" s="75">
        <v>153696</v>
      </c>
    </row>
    <row r="21" spans="1:18" x14ac:dyDescent="0.3">
      <c r="A21" s="13">
        <v>2039</v>
      </c>
      <c r="B21" s="3">
        <v>1710984</v>
      </c>
      <c r="C21" s="3">
        <v>461825</v>
      </c>
      <c r="D21" s="3"/>
      <c r="E21" s="60">
        <f t="shared" si="0"/>
        <v>2172809</v>
      </c>
      <c r="L21" t="s">
        <v>581</v>
      </c>
      <c r="M21" s="75">
        <v>20720000</v>
      </c>
      <c r="N21" s="75">
        <v>18000000</v>
      </c>
      <c r="O21" s="75">
        <v>10610000</v>
      </c>
      <c r="P21" s="75">
        <v>1660000</v>
      </c>
      <c r="Q21" s="75">
        <v>437400</v>
      </c>
      <c r="R21" s="75">
        <v>2097400</v>
      </c>
    </row>
    <row r="22" spans="1:18" x14ac:dyDescent="0.3">
      <c r="L22" t="s">
        <v>582</v>
      </c>
      <c r="M22" s="75">
        <v>275000</v>
      </c>
      <c r="N22" s="75">
        <v>275000</v>
      </c>
      <c r="O22" s="75">
        <v>90000</v>
      </c>
      <c r="P22" s="75">
        <v>30000</v>
      </c>
      <c r="Q22" s="75">
        <v>2250</v>
      </c>
      <c r="R22" s="75">
        <v>32250</v>
      </c>
    </row>
    <row r="23" spans="1:18" x14ac:dyDescent="0.3">
      <c r="L23" t="s">
        <v>583</v>
      </c>
      <c r="M23" s="75">
        <v>6640000</v>
      </c>
      <c r="N23" s="75">
        <v>5775000</v>
      </c>
      <c r="O23" s="75">
        <v>1680000</v>
      </c>
      <c r="P23" s="75">
        <v>200000</v>
      </c>
      <c r="Q23" s="75">
        <v>52495</v>
      </c>
      <c r="R23" s="75">
        <v>252495</v>
      </c>
    </row>
    <row r="24" spans="1:18" ht="32.4" customHeight="1" x14ac:dyDescent="0.3">
      <c r="A24" s="177" t="s">
        <v>547</v>
      </c>
      <c r="B24" s="177"/>
      <c r="C24" s="177"/>
      <c r="D24" s="177"/>
      <c r="E24" s="177"/>
      <c r="L24" t="s">
        <v>584</v>
      </c>
      <c r="M24" s="75">
        <v>6105000</v>
      </c>
      <c r="N24" s="75">
        <v>6105000</v>
      </c>
      <c r="O24" s="75">
        <v>790000</v>
      </c>
      <c r="P24" s="75">
        <v>790000</v>
      </c>
      <c r="Q24" s="75">
        <v>15997</v>
      </c>
      <c r="R24" s="75">
        <v>805997</v>
      </c>
    </row>
    <row r="25" spans="1:18" x14ac:dyDescent="0.3">
      <c r="A25" t="s">
        <v>545</v>
      </c>
      <c r="B25" t="s">
        <v>109</v>
      </c>
      <c r="C25" t="s">
        <v>548</v>
      </c>
      <c r="D25" t="s">
        <v>217</v>
      </c>
      <c r="L25" t="s">
        <v>588</v>
      </c>
      <c r="M25" s="75">
        <v>81445000</v>
      </c>
      <c r="N25" s="75">
        <v>73000000</v>
      </c>
      <c r="O25" s="75">
        <v>51590000</v>
      </c>
      <c r="P25" s="75">
        <v>4865000</v>
      </c>
      <c r="Q25" s="75">
        <v>2419587</v>
      </c>
      <c r="R25" s="75">
        <v>7284587</v>
      </c>
    </row>
    <row r="26" spans="1:18" x14ac:dyDescent="0.3">
      <c r="A26" s="13">
        <v>2020</v>
      </c>
      <c r="B26" s="3">
        <v>35321051</v>
      </c>
      <c r="C26" s="3">
        <v>12693426</v>
      </c>
      <c r="D26" s="3">
        <f>SUM(B26:C26)</f>
        <v>48014477</v>
      </c>
      <c r="L26" t="s">
        <v>587</v>
      </c>
      <c r="M26" s="75" t="s">
        <v>254</v>
      </c>
      <c r="N26" s="75">
        <v>4365000</v>
      </c>
      <c r="O26" s="75">
        <v>1085000</v>
      </c>
      <c r="P26" s="75">
        <v>530000</v>
      </c>
      <c r="Q26" s="75">
        <v>36838</v>
      </c>
      <c r="R26" s="75">
        <v>566838</v>
      </c>
    </row>
    <row r="27" spans="1:18" x14ac:dyDescent="0.3">
      <c r="A27" s="13">
        <v>2021</v>
      </c>
      <c r="B27" s="3">
        <v>35261277</v>
      </c>
      <c r="C27" s="3">
        <v>10973334</v>
      </c>
      <c r="D27" s="3">
        <f t="shared" ref="D27:D45" si="1">SUM(B27:C27)</f>
        <v>46234611</v>
      </c>
      <c r="L27" t="s">
        <v>585</v>
      </c>
      <c r="M27" s="75">
        <v>18305000</v>
      </c>
      <c r="N27" s="75">
        <v>7520000</v>
      </c>
      <c r="O27" s="75">
        <v>1825000</v>
      </c>
      <c r="P27" s="75">
        <v>275000</v>
      </c>
      <c r="Q27" s="75">
        <v>66813</v>
      </c>
      <c r="R27" s="75">
        <v>341813</v>
      </c>
    </row>
    <row r="28" spans="1:18" x14ac:dyDescent="0.3">
      <c r="A28" s="13">
        <v>2022</v>
      </c>
      <c r="B28" s="3">
        <v>29405979</v>
      </c>
      <c r="C28" s="3">
        <v>9609535</v>
      </c>
      <c r="D28" s="3">
        <f t="shared" si="1"/>
        <v>39015514</v>
      </c>
      <c r="L28" t="s">
        <v>586</v>
      </c>
      <c r="M28" s="75">
        <v>11800000</v>
      </c>
      <c r="N28" s="75">
        <v>5370000</v>
      </c>
      <c r="O28" s="75">
        <v>660000</v>
      </c>
      <c r="P28" s="75">
        <v>155000</v>
      </c>
      <c r="Q28" s="75">
        <v>24071</v>
      </c>
      <c r="R28" s="75">
        <v>176071</v>
      </c>
    </row>
    <row r="29" spans="1:18" x14ac:dyDescent="0.3">
      <c r="A29" s="13">
        <v>2023</v>
      </c>
      <c r="B29" s="3">
        <v>23996071</v>
      </c>
      <c r="C29" s="3">
        <v>8420994</v>
      </c>
      <c r="D29" s="3">
        <f t="shared" si="1"/>
        <v>32417065</v>
      </c>
      <c r="L29" t="s">
        <v>589</v>
      </c>
      <c r="M29" s="75">
        <v>448350000</v>
      </c>
      <c r="N29" s="75">
        <v>373905000</v>
      </c>
      <c r="O29" s="75">
        <v>266145000</v>
      </c>
      <c r="P29" s="75">
        <v>29525000</v>
      </c>
      <c r="Q29" s="75">
        <v>10603723</v>
      </c>
      <c r="R29" s="75">
        <v>40128723</v>
      </c>
    </row>
    <row r="30" spans="1:18" x14ac:dyDescent="0.3">
      <c r="A30" s="13">
        <v>2024</v>
      </c>
      <c r="B30" s="3">
        <v>21624815</v>
      </c>
      <c r="C30" s="3">
        <v>7410924</v>
      </c>
      <c r="D30" s="3">
        <f t="shared" si="1"/>
        <v>29035739</v>
      </c>
      <c r="L30" t="s">
        <v>590</v>
      </c>
      <c r="M30" s="75"/>
      <c r="N30" s="75"/>
      <c r="O30" s="75"/>
      <c r="P30" s="75"/>
      <c r="Q30" s="75"/>
      <c r="R30" s="75"/>
    </row>
    <row r="31" spans="1:18" x14ac:dyDescent="0.3">
      <c r="A31" s="13">
        <v>2025</v>
      </c>
      <c r="B31" s="3">
        <v>21425463</v>
      </c>
      <c r="C31" s="3">
        <v>6423975</v>
      </c>
      <c r="D31" s="3">
        <f t="shared" si="1"/>
        <v>27849438</v>
      </c>
      <c r="L31" t="s">
        <v>591</v>
      </c>
      <c r="M31" s="75"/>
      <c r="N31" s="75"/>
      <c r="O31" s="75"/>
      <c r="P31" s="75"/>
      <c r="Q31" s="75"/>
      <c r="R31" s="75"/>
    </row>
    <row r="32" spans="1:18" x14ac:dyDescent="0.3">
      <c r="A32" s="13">
        <v>2026</v>
      </c>
      <c r="B32" s="3">
        <v>18865000</v>
      </c>
      <c r="C32" s="3">
        <v>5470918</v>
      </c>
      <c r="D32" s="3">
        <f t="shared" si="1"/>
        <v>24335918</v>
      </c>
      <c r="L32" t="s">
        <v>592</v>
      </c>
      <c r="M32" s="75">
        <v>500000</v>
      </c>
      <c r="N32" s="75">
        <v>500000</v>
      </c>
      <c r="O32" s="75">
        <v>102940</v>
      </c>
      <c r="P32" s="75">
        <v>31692</v>
      </c>
      <c r="Q32" s="75">
        <v>4445</v>
      </c>
      <c r="R32" s="75">
        <v>36137</v>
      </c>
    </row>
    <row r="33" spans="1:18" x14ac:dyDescent="0.3">
      <c r="A33" s="13">
        <v>2027</v>
      </c>
      <c r="B33" s="3">
        <v>14840000</v>
      </c>
      <c r="C33" s="3">
        <v>4667886</v>
      </c>
      <c r="D33" s="3">
        <f t="shared" si="1"/>
        <v>19507886</v>
      </c>
      <c r="L33" t="s">
        <v>593</v>
      </c>
      <c r="M33" s="75">
        <v>787500</v>
      </c>
      <c r="N33" s="75">
        <v>787500</v>
      </c>
      <c r="O33" s="75">
        <v>212873</v>
      </c>
      <c r="P33" s="75">
        <v>49788</v>
      </c>
      <c r="Q33" s="75">
        <v>8923</v>
      </c>
      <c r="R33" s="75">
        <v>58711</v>
      </c>
    </row>
    <row r="34" spans="1:18" x14ac:dyDescent="0.3">
      <c r="A34" s="13">
        <v>2028</v>
      </c>
      <c r="B34" s="3">
        <v>14500000</v>
      </c>
      <c r="C34" s="3">
        <v>3990913</v>
      </c>
      <c r="D34" s="3">
        <f t="shared" si="1"/>
        <v>18490913</v>
      </c>
      <c r="L34" t="s">
        <v>594</v>
      </c>
      <c r="M34" s="75">
        <v>512500</v>
      </c>
      <c r="N34" s="75">
        <v>512500</v>
      </c>
      <c r="O34" s="75">
        <v>108844</v>
      </c>
      <c r="P34" s="75">
        <v>34572</v>
      </c>
      <c r="Q34" s="75">
        <v>5153</v>
      </c>
      <c r="R34" s="75">
        <v>39725</v>
      </c>
    </row>
    <row r="35" spans="1:18" x14ac:dyDescent="0.3">
      <c r="A35" s="13">
        <v>2029</v>
      </c>
      <c r="B35" s="3">
        <v>14825000</v>
      </c>
      <c r="C35" s="3">
        <v>3334873</v>
      </c>
      <c r="D35" s="3">
        <f t="shared" si="1"/>
        <v>18159873</v>
      </c>
      <c r="L35" t="s">
        <v>595</v>
      </c>
      <c r="M35" s="75">
        <v>1800000</v>
      </c>
      <c r="N35" s="75">
        <v>1800000</v>
      </c>
      <c r="O35" s="75">
        <v>424657</v>
      </c>
      <c r="P35" s="75">
        <v>116052</v>
      </c>
      <c r="Q35" s="75">
        <v>18521</v>
      </c>
      <c r="R35" s="75">
        <v>134573</v>
      </c>
    </row>
    <row r="36" spans="1:18" x14ac:dyDescent="0.3">
      <c r="A36" s="13">
        <v>2030</v>
      </c>
      <c r="B36" s="3">
        <v>15105000</v>
      </c>
      <c r="C36" s="3">
        <v>2706328</v>
      </c>
      <c r="D36" s="3">
        <f t="shared" si="1"/>
        <v>17811328</v>
      </c>
      <c r="L36" t="s">
        <v>597</v>
      </c>
      <c r="M36" s="75">
        <v>450150000</v>
      </c>
      <c r="N36" s="75">
        <v>375705000</v>
      </c>
      <c r="O36" s="75">
        <v>266569657</v>
      </c>
      <c r="P36" s="75">
        <v>29641052</v>
      </c>
      <c r="Q36" s="75">
        <v>10622244</v>
      </c>
      <c r="R36" s="75">
        <v>40263296</v>
      </c>
    </row>
    <row r="37" spans="1:18" x14ac:dyDescent="0.3">
      <c r="A37" s="13">
        <v>2032</v>
      </c>
      <c r="B37" s="3">
        <v>9475000</v>
      </c>
      <c r="C37" s="3">
        <v>1952800</v>
      </c>
      <c r="D37" s="3">
        <f t="shared" si="1"/>
        <v>11427800</v>
      </c>
      <c r="L37" t="s">
        <v>596</v>
      </c>
      <c r="M37" s="75"/>
      <c r="N37" s="75"/>
      <c r="O37" s="75"/>
      <c r="P37" s="75"/>
      <c r="Q37" s="75"/>
      <c r="R37" s="75">
        <v>24000</v>
      </c>
    </row>
    <row r="38" spans="1:18" x14ac:dyDescent="0.3">
      <c r="A38" s="13">
        <v>2033</v>
      </c>
      <c r="B38" s="3">
        <v>9520000</v>
      </c>
      <c r="C38" s="3">
        <v>1654943</v>
      </c>
      <c r="D38" s="3">
        <f t="shared" si="1"/>
        <v>11174943</v>
      </c>
      <c r="L38" t="s">
        <v>112</v>
      </c>
      <c r="M38" s="75"/>
      <c r="N38" s="75"/>
      <c r="O38" s="75"/>
      <c r="P38" s="75"/>
      <c r="Q38" s="75"/>
      <c r="R38" s="75">
        <v>10287296</v>
      </c>
    </row>
    <row r="39" spans="1:18" x14ac:dyDescent="0.3">
      <c r="A39" s="13">
        <v>2034</v>
      </c>
      <c r="B39" s="3">
        <v>9335000</v>
      </c>
      <c r="C39" s="3">
        <v>1357204</v>
      </c>
      <c r="D39" s="3">
        <f t="shared" si="1"/>
        <v>10692204</v>
      </c>
    </row>
    <row r="40" spans="1:18" x14ac:dyDescent="0.3">
      <c r="A40" s="13">
        <v>2035</v>
      </c>
      <c r="B40" s="3">
        <v>9490000</v>
      </c>
      <c r="C40" s="3">
        <v>1057502</v>
      </c>
      <c r="D40" s="3">
        <f t="shared" si="1"/>
        <v>10547502</v>
      </c>
    </row>
    <row r="41" spans="1:18" x14ac:dyDescent="0.3">
      <c r="A41" s="13">
        <v>2036</v>
      </c>
      <c r="B41" s="3">
        <v>9510000</v>
      </c>
      <c r="C41" s="3">
        <v>748959</v>
      </c>
      <c r="D41" s="3">
        <f t="shared" si="1"/>
        <v>10258959</v>
      </c>
    </row>
    <row r="42" spans="1:18" x14ac:dyDescent="0.3">
      <c r="A42" s="13">
        <v>2037</v>
      </c>
      <c r="B42" s="3">
        <v>9210000</v>
      </c>
      <c r="C42" s="3">
        <v>437913</v>
      </c>
      <c r="D42" s="3">
        <f t="shared" si="1"/>
        <v>9647913</v>
      </c>
    </row>
    <row r="43" spans="1:18" x14ac:dyDescent="0.3">
      <c r="A43" s="13">
        <v>2038</v>
      </c>
      <c r="B43" s="3">
        <v>6555000</v>
      </c>
      <c r="C43" s="3">
        <v>174772</v>
      </c>
      <c r="D43" s="3">
        <f t="shared" si="1"/>
        <v>6729772</v>
      </c>
    </row>
    <row r="44" spans="1:18" x14ac:dyDescent="0.3">
      <c r="A44" s="13">
        <v>2039</v>
      </c>
      <c r="B44" s="3">
        <v>2140000</v>
      </c>
      <c r="C44" s="3">
        <v>32809</v>
      </c>
      <c r="D44" s="3">
        <f t="shared" si="1"/>
        <v>2172809</v>
      </c>
    </row>
    <row r="45" spans="1:18" x14ac:dyDescent="0.3">
      <c r="B45" s="3">
        <f>SUM(B26:B44)</f>
        <v>310404656</v>
      </c>
      <c r="C45" s="3">
        <f>SUM(C26:C44)</f>
        <v>83120008</v>
      </c>
      <c r="D45" s="3">
        <f t="shared" si="1"/>
        <v>393524664</v>
      </c>
    </row>
    <row r="47" spans="1:18" x14ac:dyDescent="0.3">
      <c r="A47" s="174" t="s">
        <v>18</v>
      </c>
      <c r="B47" s="174"/>
      <c r="C47" s="174"/>
      <c r="D47" s="174"/>
      <c r="E47" s="174"/>
    </row>
    <row r="48" spans="1:18" x14ac:dyDescent="0.3">
      <c r="B48" t="s">
        <v>549</v>
      </c>
      <c r="C48" t="s">
        <v>550</v>
      </c>
      <c r="D48" t="s">
        <v>551</v>
      </c>
      <c r="E48" t="s">
        <v>552</v>
      </c>
    </row>
    <row r="49" spans="1:5" ht="15" customHeight="1" x14ac:dyDescent="0.3">
      <c r="A49" s="1" t="s">
        <v>103</v>
      </c>
      <c r="B49" s="1">
        <v>2793966</v>
      </c>
      <c r="C49" s="1">
        <v>3082101</v>
      </c>
      <c r="D49" s="1">
        <v>3083197</v>
      </c>
      <c r="E49" s="1">
        <v>3178487</v>
      </c>
    </row>
    <row r="51" spans="1:5" x14ac:dyDescent="0.3">
      <c r="A51" s="1" t="s">
        <v>104</v>
      </c>
    </row>
    <row r="52" spans="1:5" x14ac:dyDescent="0.3">
      <c r="A52" t="s">
        <v>105</v>
      </c>
      <c r="B52">
        <v>36109871</v>
      </c>
      <c r="C52">
        <v>38562055</v>
      </c>
      <c r="D52">
        <v>38530613</v>
      </c>
      <c r="E52">
        <v>40254593</v>
      </c>
    </row>
    <row r="53" spans="1:5" x14ac:dyDescent="0.3">
      <c r="A53" t="s">
        <v>106</v>
      </c>
      <c r="B53" s="2">
        <v>123763</v>
      </c>
      <c r="C53" s="2">
        <v>147228</v>
      </c>
      <c r="D53" s="2">
        <v>185563</v>
      </c>
      <c r="E53" s="2">
        <v>169680</v>
      </c>
    </row>
    <row r="54" spans="1:5" x14ac:dyDescent="0.3">
      <c r="A54" s="1" t="s">
        <v>107</v>
      </c>
      <c r="B54" s="1">
        <v>36233634</v>
      </c>
      <c r="C54" s="1">
        <v>38709283</v>
      </c>
      <c r="D54" s="1">
        <f>SUM(D52:D53)</f>
        <v>38716176</v>
      </c>
      <c r="E54" s="1">
        <v>40424273</v>
      </c>
    </row>
    <row r="56" spans="1:5" x14ac:dyDescent="0.3">
      <c r="A56" s="1" t="s">
        <v>30</v>
      </c>
      <c r="B56" s="1">
        <v>39027600</v>
      </c>
      <c r="C56" s="1">
        <v>41791384</v>
      </c>
      <c r="D56" s="1">
        <f>D54+D49</f>
        <v>41799373</v>
      </c>
      <c r="E56" s="1">
        <f>E54+E49</f>
        <v>43602760</v>
      </c>
    </row>
    <row r="58" spans="1:5" x14ac:dyDescent="0.3">
      <c r="A58" s="1" t="s">
        <v>108</v>
      </c>
    </row>
    <row r="59" spans="1:5" x14ac:dyDescent="0.3">
      <c r="A59" t="s">
        <v>109</v>
      </c>
      <c r="B59">
        <v>26685000</v>
      </c>
      <c r="C59">
        <v>27490000</v>
      </c>
      <c r="D59">
        <v>27490000</v>
      </c>
      <c r="E59">
        <v>29525000</v>
      </c>
    </row>
    <row r="60" spans="1:5" x14ac:dyDescent="0.3">
      <c r="A60" t="s">
        <v>110</v>
      </c>
      <c r="B60">
        <v>8833255</v>
      </c>
      <c r="C60">
        <v>10978324</v>
      </c>
      <c r="D60">
        <v>10978324</v>
      </c>
      <c r="E60">
        <v>10627723</v>
      </c>
    </row>
    <row r="61" spans="1:5" x14ac:dyDescent="0.3">
      <c r="A61" t="s">
        <v>111</v>
      </c>
      <c r="B61" s="2">
        <v>426148</v>
      </c>
      <c r="C61" s="2">
        <v>148562</v>
      </c>
      <c r="D61" s="2">
        <v>148562</v>
      </c>
      <c r="E61" s="2">
        <v>134573</v>
      </c>
    </row>
    <row r="62" spans="1:5" x14ac:dyDescent="0.3">
      <c r="A62" s="1" t="s">
        <v>112</v>
      </c>
      <c r="B62" s="1">
        <v>35944403</v>
      </c>
      <c r="C62" s="1">
        <v>38616886</v>
      </c>
      <c r="D62" s="1">
        <f>SUM(D59:D61)</f>
        <v>38616886</v>
      </c>
      <c r="E62" s="1">
        <f>SUM(E59:E61)</f>
        <v>40287296</v>
      </c>
    </row>
    <row r="64" spans="1:5" x14ac:dyDescent="0.3">
      <c r="A64" s="1" t="s">
        <v>38</v>
      </c>
      <c r="B64" s="1">
        <v>289231</v>
      </c>
      <c r="C64" s="1">
        <v>92397</v>
      </c>
      <c r="D64" s="1">
        <v>95290</v>
      </c>
      <c r="E64" s="1">
        <v>136977</v>
      </c>
    </row>
    <row r="65" spans="1:5" x14ac:dyDescent="0.3">
      <c r="A65" s="12" t="s">
        <v>114</v>
      </c>
      <c r="B65" s="12">
        <v>3083197</v>
      </c>
      <c r="C65" s="12">
        <v>3174498</v>
      </c>
      <c r="D65" s="12">
        <v>3178487</v>
      </c>
      <c r="E65" s="12">
        <v>3315464</v>
      </c>
    </row>
    <row r="66" spans="1:5" x14ac:dyDescent="0.3">
      <c r="A66" s="1" t="s">
        <v>115</v>
      </c>
      <c r="B66" s="1">
        <v>31.31</v>
      </c>
      <c r="C66" s="1">
        <v>30</v>
      </c>
      <c r="D66" s="1">
        <v>30.04</v>
      </c>
      <c r="E66" s="1">
        <v>30.04</v>
      </c>
    </row>
    <row r="68" spans="1:5" ht="14.4" customHeight="1" x14ac:dyDescent="0.3">
      <c r="A68" s="177" t="s">
        <v>553</v>
      </c>
      <c r="B68" s="177"/>
      <c r="C68" s="177"/>
      <c r="D68" s="177"/>
      <c r="E68" s="63"/>
    </row>
    <row r="69" spans="1:5" x14ac:dyDescent="0.3">
      <c r="A69" t="s">
        <v>545</v>
      </c>
      <c r="B69" t="s">
        <v>109</v>
      </c>
      <c r="C69" t="s">
        <v>548</v>
      </c>
      <c r="D69" t="s">
        <v>217</v>
      </c>
    </row>
    <row r="70" spans="1:5" x14ac:dyDescent="0.3">
      <c r="A70" s="13">
        <v>2020</v>
      </c>
      <c r="B70" s="3">
        <v>29641052</v>
      </c>
      <c r="C70" s="3">
        <v>10622244</v>
      </c>
      <c r="D70" s="3">
        <f>SUM(B70:C70)</f>
        <v>40263296</v>
      </c>
    </row>
    <row r="71" spans="1:5" x14ac:dyDescent="0.3">
      <c r="A71" s="13">
        <v>2021</v>
      </c>
      <c r="B71" s="3">
        <v>29661277</v>
      </c>
      <c r="C71" s="3">
        <v>9210627</v>
      </c>
      <c r="D71" s="3">
        <f t="shared" ref="D71:D90" si="2">SUM(B71:C71)</f>
        <v>38871904</v>
      </c>
    </row>
    <row r="72" spans="1:5" x14ac:dyDescent="0.3">
      <c r="A72" s="13">
        <v>2022</v>
      </c>
      <c r="B72" s="3">
        <v>24230979</v>
      </c>
      <c r="C72" s="3">
        <v>8051120</v>
      </c>
      <c r="D72" s="3">
        <f t="shared" si="2"/>
        <v>32282099</v>
      </c>
    </row>
    <row r="73" spans="1:5" x14ac:dyDescent="0.3">
      <c r="A73" s="13">
        <v>2023</v>
      </c>
      <c r="B73" s="3">
        <v>19461071</v>
      </c>
      <c r="C73" s="3">
        <v>7053699</v>
      </c>
      <c r="D73" s="3">
        <f t="shared" si="2"/>
        <v>26514770</v>
      </c>
    </row>
    <row r="74" spans="1:5" x14ac:dyDescent="0.3">
      <c r="A74" s="13">
        <v>2024</v>
      </c>
      <c r="B74" s="3">
        <v>17329815</v>
      </c>
      <c r="C74" s="3">
        <v>6225945</v>
      </c>
      <c r="D74" s="3">
        <f t="shared" si="2"/>
        <v>23555760</v>
      </c>
    </row>
    <row r="75" spans="1:5" x14ac:dyDescent="0.3">
      <c r="A75" s="13">
        <v>2025</v>
      </c>
      <c r="B75" s="3">
        <v>17280463</v>
      </c>
      <c r="C75" s="3">
        <v>5423068</v>
      </c>
      <c r="D75" s="3">
        <f t="shared" si="2"/>
        <v>22703531</v>
      </c>
    </row>
    <row r="76" spans="1:5" x14ac:dyDescent="0.3">
      <c r="A76" s="13">
        <v>2026</v>
      </c>
      <c r="B76" s="3">
        <v>15350000</v>
      </c>
      <c r="C76" s="3">
        <v>4645330</v>
      </c>
      <c r="D76" s="3">
        <f t="shared" si="2"/>
        <v>19995330</v>
      </c>
    </row>
    <row r="77" spans="1:5" x14ac:dyDescent="0.3">
      <c r="A77" s="13">
        <v>2027</v>
      </c>
      <c r="B77" s="3">
        <v>11710000</v>
      </c>
      <c r="C77" s="3">
        <v>3995476</v>
      </c>
      <c r="D77" s="3">
        <f t="shared" si="2"/>
        <v>15705476</v>
      </c>
    </row>
    <row r="78" spans="1:5" x14ac:dyDescent="0.3">
      <c r="A78" s="13">
        <v>2028</v>
      </c>
      <c r="B78" s="3">
        <v>11830000</v>
      </c>
      <c r="C78" s="3">
        <v>3444933</v>
      </c>
      <c r="D78" s="3">
        <f t="shared" si="2"/>
        <v>15274933</v>
      </c>
    </row>
    <row r="79" spans="1:5" x14ac:dyDescent="0.3">
      <c r="A79" s="13">
        <v>2029</v>
      </c>
      <c r="B79" s="3">
        <v>12350000</v>
      </c>
      <c r="C79" s="3">
        <v>2892600</v>
      </c>
      <c r="D79" s="3">
        <f t="shared" si="2"/>
        <v>15242600</v>
      </c>
    </row>
    <row r="80" spans="1:5" x14ac:dyDescent="0.3">
      <c r="A80" s="13">
        <v>2030</v>
      </c>
      <c r="B80" s="3">
        <v>12890000</v>
      </c>
      <c r="C80" s="3">
        <v>2352206</v>
      </c>
      <c r="D80" s="3">
        <f t="shared" si="2"/>
        <v>15242206</v>
      </c>
    </row>
    <row r="81" spans="1:4" x14ac:dyDescent="0.3">
      <c r="A81" s="13">
        <v>2031</v>
      </c>
      <c r="B81" s="3">
        <v>7560000</v>
      </c>
      <c r="C81" s="3">
        <v>1972538</v>
      </c>
      <c r="D81" s="3">
        <f t="shared" si="2"/>
        <v>9532538</v>
      </c>
    </row>
    <row r="82" spans="1:4" x14ac:dyDescent="0.3">
      <c r="A82" s="13">
        <v>2032</v>
      </c>
      <c r="B82" s="3">
        <v>7845000</v>
      </c>
      <c r="C82" s="3">
        <v>1729472</v>
      </c>
      <c r="D82" s="3">
        <f t="shared" si="2"/>
        <v>9574472</v>
      </c>
    </row>
    <row r="83" spans="1:4" x14ac:dyDescent="0.3">
      <c r="A83" s="13">
        <v>2033</v>
      </c>
      <c r="B83" s="3">
        <v>7990000</v>
      </c>
      <c r="C83" s="3">
        <v>1480874</v>
      </c>
      <c r="D83" s="3">
        <f t="shared" si="2"/>
        <v>9470874</v>
      </c>
    </row>
    <row r="84" spans="1:4" x14ac:dyDescent="0.3">
      <c r="A84" s="13">
        <v>2034</v>
      </c>
      <c r="B84" s="3">
        <v>8255000</v>
      </c>
      <c r="C84" s="3">
        <v>1224016</v>
      </c>
      <c r="D84" s="3">
        <f t="shared" si="2"/>
        <v>9479016</v>
      </c>
    </row>
    <row r="85" spans="1:4" x14ac:dyDescent="0.3">
      <c r="A85" s="13">
        <v>2035</v>
      </c>
      <c r="B85" s="3">
        <v>8520000</v>
      </c>
      <c r="C85" s="3">
        <v>956314</v>
      </c>
      <c r="D85" s="3">
        <f t="shared" si="2"/>
        <v>9476314</v>
      </c>
    </row>
    <row r="86" spans="1:4" x14ac:dyDescent="0.3">
      <c r="A86" s="13">
        <v>2036</v>
      </c>
      <c r="B86" s="3">
        <v>8660000</v>
      </c>
      <c r="C86" s="3">
        <v>676388</v>
      </c>
      <c r="D86" s="3">
        <f t="shared" si="2"/>
        <v>9336388</v>
      </c>
    </row>
    <row r="87" spans="1:4" x14ac:dyDescent="0.3">
      <c r="A87" s="13">
        <v>2037</v>
      </c>
      <c r="B87" s="3">
        <v>8405000</v>
      </c>
      <c r="C87" s="3">
        <v>391553</v>
      </c>
      <c r="D87" s="3">
        <f t="shared" si="2"/>
        <v>8796553</v>
      </c>
    </row>
    <row r="88" spans="1:4" x14ac:dyDescent="0.3">
      <c r="A88" s="13">
        <v>2038</v>
      </c>
      <c r="B88" s="3">
        <v>5915000</v>
      </c>
      <c r="C88" s="3">
        <v>151156</v>
      </c>
      <c r="D88" s="3">
        <f t="shared" si="2"/>
        <v>6066156</v>
      </c>
    </row>
    <row r="89" spans="1:4" x14ac:dyDescent="0.3">
      <c r="A89" s="13">
        <v>2039</v>
      </c>
      <c r="B89" s="3">
        <v>1685000</v>
      </c>
      <c r="C89" s="3">
        <v>25984</v>
      </c>
      <c r="D89" s="3">
        <f t="shared" si="2"/>
        <v>1710984</v>
      </c>
    </row>
    <row r="90" spans="1:4" x14ac:dyDescent="0.3">
      <c r="A90" t="s">
        <v>554</v>
      </c>
      <c r="B90" s="3">
        <f>SUM(B70:B89)</f>
        <v>266569657</v>
      </c>
      <c r="C90" s="3">
        <f>SUM(C70:C89)</f>
        <v>72525543</v>
      </c>
      <c r="D90" s="3">
        <f t="shared" si="2"/>
        <v>339095200</v>
      </c>
    </row>
  </sheetData>
  <mergeCells count="5">
    <mergeCell ref="L1:R1"/>
    <mergeCell ref="A1:E1"/>
    <mergeCell ref="A24:E24"/>
    <mergeCell ref="A47:E47"/>
    <mergeCell ref="A68:D68"/>
  </mergeCells>
  <phoneticPr fontId="16" type="noConversion"/>
  <pageMargins left="0.7" right="0.7" top="0.75" bottom="0.7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703B-F979-4C96-A3DC-575A74B50B20}">
  <dimension ref="A1:R91"/>
  <sheetViews>
    <sheetView workbookViewId="0">
      <selection activeCell="O10" sqref="O10"/>
    </sheetView>
  </sheetViews>
  <sheetFormatPr defaultRowHeight="14.4" x14ac:dyDescent="0.3"/>
  <cols>
    <col min="1" max="1" width="32.33203125" bestFit="1" customWidth="1"/>
    <col min="2" max="2" width="19.44140625" bestFit="1" customWidth="1"/>
    <col min="3" max="3" width="14.88671875" bestFit="1" customWidth="1"/>
    <col min="4" max="4" width="19" bestFit="1" customWidth="1"/>
    <col min="5" max="5" width="14.88671875" bestFit="1" customWidth="1"/>
    <col min="12" max="12" width="80" customWidth="1"/>
    <col min="13" max="13" width="15.6640625" bestFit="1" customWidth="1"/>
    <col min="14" max="14" width="18.88671875" bestFit="1" customWidth="1"/>
    <col min="15" max="15" width="19.6640625" bestFit="1" customWidth="1"/>
    <col min="16" max="16" width="17.6640625" bestFit="1" customWidth="1"/>
    <col min="17" max="17" width="17" bestFit="1" customWidth="1"/>
    <col min="18" max="18" width="14.6640625" bestFit="1" customWidth="1"/>
  </cols>
  <sheetData>
    <row r="1" spans="1:18" ht="56.4" customHeight="1" x14ac:dyDescent="0.3">
      <c r="A1" s="177" t="s">
        <v>546</v>
      </c>
      <c r="B1" s="177"/>
      <c r="C1" s="177"/>
      <c r="D1" s="177"/>
      <c r="E1" s="177"/>
      <c r="F1" s="62"/>
      <c r="G1" s="62"/>
      <c r="H1" s="62"/>
      <c r="I1" s="62"/>
      <c r="J1" s="62"/>
      <c r="L1" s="174" t="s">
        <v>616</v>
      </c>
      <c r="M1" s="174"/>
      <c r="N1" s="174"/>
      <c r="O1" s="174"/>
      <c r="P1" s="174"/>
      <c r="Q1" s="174"/>
      <c r="R1" s="174"/>
    </row>
    <row r="2" spans="1:18" x14ac:dyDescent="0.3">
      <c r="A2" t="s">
        <v>545</v>
      </c>
      <c r="B2" t="s">
        <v>119</v>
      </c>
      <c r="C2" t="s">
        <v>168</v>
      </c>
      <c r="D2" t="s">
        <v>169</v>
      </c>
      <c r="E2" t="s">
        <v>217</v>
      </c>
      <c r="L2" s="12" t="s">
        <v>556</v>
      </c>
      <c r="M2" t="s">
        <v>557</v>
      </c>
      <c r="N2" t="s">
        <v>558</v>
      </c>
      <c r="O2" t="s">
        <v>559</v>
      </c>
      <c r="P2" t="s">
        <v>659</v>
      </c>
      <c r="Q2" t="s">
        <v>660</v>
      </c>
      <c r="R2" t="s">
        <v>661</v>
      </c>
    </row>
    <row r="3" spans="1:18" x14ac:dyDescent="0.3">
      <c r="A3" s="67">
        <v>2020</v>
      </c>
      <c r="B3" s="3">
        <v>40263296</v>
      </c>
      <c r="C3" s="3">
        <v>6321684</v>
      </c>
      <c r="D3" s="3">
        <v>1429498</v>
      </c>
      <c r="E3" s="60">
        <f>SUM(B3:D3)</f>
        <v>48014478</v>
      </c>
      <c r="L3" s="1" t="s">
        <v>563</v>
      </c>
    </row>
    <row r="4" spans="1:18" x14ac:dyDescent="0.3">
      <c r="A4" s="67">
        <v>2021</v>
      </c>
      <c r="B4" s="3">
        <v>38871904</v>
      </c>
      <c r="C4" s="3">
        <v>6111708</v>
      </c>
      <c r="D4" s="3">
        <v>1251000</v>
      </c>
      <c r="E4" s="60">
        <f t="shared" ref="E4:E21" si="0">SUM(B4:D4)</f>
        <v>46234612</v>
      </c>
      <c r="L4" t="s">
        <v>617</v>
      </c>
      <c r="M4" s="75">
        <v>38525000</v>
      </c>
      <c r="N4" s="75">
        <v>38525000</v>
      </c>
      <c r="O4" s="75">
        <v>38525000</v>
      </c>
      <c r="P4" s="75">
        <v>780000</v>
      </c>
      <c r="Q4" s="75">
        <v>2002170</v>
      </c>
      <c r="R4" s="75">
        <v>2782170</v>
      </c>
    </row>
    <row r="5" spans="1:18" x14ac:dyDescent="0.3">
      <c r="A5" s="67">
        <v>2022</v>
      </c>
      <c r="B5" s="3">
        <v>32282099</v>
      </c>
      <c r="C5" s="3">
        <v>5618815</v>
      </c>
      <c r="D5" s="3">
        <v>1114600</v>
      </c>
      <c r="E5" s="60">
        <f t="shared" si="0"/>
        <v>39015514</v>
      </c>
      <c r="L5" t="s">
        <v>618</v>
      </c>
      <c r="M5" s="75">
        <v>33470000</v>
      </c>
      <c r="N5" s="75">
        <v>26290000</v>
      </c>
      <c r="O5" s="75">
        <v>26290000</v>
      </c>
      <c r="P5" s="75">
        <v>1555000</v>
      </c>
      <c r="Q5" s="75">
        <v>1360485</v>
      </c>
      <c r="R5" s="75">
        <v>2915485</v>
      </c>
    </row>
    <row r="6" spans="1:18" x14ac:dyDescent="0.3">
      <c r="A6" s="67">
        <v>2023</v>
      </c>
      <c r="B6" s="3">
        <v>26514770</v>
      </c>
      <c r="C6" s="3">
        <v>4916632</v>
      </c>
      <c r="D6" s="3">
        <v>985663</v>
      </c>
      <c r="E6" s="60">
        <f t="shared" si="0"/>
        <v>32417065</v>
      </c>
      <c r="L6" t="s">
        <v>619</v>
      </c>
      <c r="M6" s="75">
        <v>19725000</v>
      </c>
      <c r="N6" s="75">
        <v>19725000</v>
      </c>
      <c r="O6" s="75">
        <v>19275000</v>
      </c>
      <c r="P6" s="75">
        <v>775000</v>
      </c>
      <c r="Q6" s="75">
        <v>663711</v>
      </c>
      <c r="R6" s="75">
        <v>1438711</v>
      </c>
    </row>
    <row r="7" spans="1:18" x14ac:dyDescent="0.3">
      <c r="A7" s="67">
        <v>2024</v>
      </c>
      <c r="B7" s="3">
        <v>23555760</v>
      </c>
      <c r="C7" s="3">
        <v>4619029</v>
      </c>
      <c r="D7" s="3">
        <v>860950</v>
      </c>
      <c r="E7" s="60">
        <f t="shared" si="0"/>
        <v>29035739</v>
      </c>
      <c r="L7" t="s">
        <v>620</v>
      </c>
      <c r="M7" s="75">
        <v>10000000</v>
      </c>
      <c r="N7" s="75">
        <v>10000000</v>
      </c>
      <c r="O7" s="75">
        <v>6605000</v>
      </c>
      <c r="P7" s="75">
        <v>4595000</v>
      </c>
      <c r="Q7" s="75">
        <v>183733</v>
      </c>
      <c r="R7" s="75">
        <v>4778733</v>
      </c>
    </row>
    <row r="8" spans="1:18" x14ac:dyDescent="0.3">
      <c r="A8" s="67">
        <v>2025</v>
      </c>
      <c r="B8" s="3">
        <v>22703531</v>
      </c>
      <c r="C8" s="3">
        <v>4436983</v>
      </c>
      <c r="D8" s="3">
        <v>708925</v>
      </c>
      <c r="E8" s="60">
        <f t="shared" si="0"/>
        <v>27849439</v>
      </c>
      <c r="L8" t="s">
        <v>621</v>
      </c>
      <c r="M8" s="75">
        <v>26245000</v>
      </c>
      <c r="N8" s="75">
        <v>20930000</v>
      </c>
      <c r="O8" s="75">
        <v>17495000</v>
      </c>
      <c r="P8" s="75">
        <v>1075000</v>
      </c>
      <c r="Q8" s="75">
        <v>590087</v>
      </c>
      <c r="R8" s="75">
        <v>1665087</v>
      </c>
    </row>
    <row r="9" spans="1:18" x14ac:dyDescent="0.3">
      <c r="A9" s="67">
        <v>2026</v>
      </c>
      <c r="B9" s="3">
        <v>19995330</v>
      </c>
      <c r="C9" s="3">
        <v>3951589</v>
      </c>
      <c r="D9" s="3">
        <v>389000</v>
      </c>
      <c r="E9" s="60">
        <f t="shared" si="0"/>
        <v>24335919</v>
      </c>
      <c r="L9" t="s">
        <v>622</v>
      </c>
      <c r="M9" s="75">
        <v>23000000</v>
      </c>
      <c r="N9" s="75">
        <v>16815000</v>
      </c>
      <c r="O9" s="75">
        <v>13440000</v>
      </c>
      <c r="P9" s="75">
        <v>1890000</v>
      </c>
      <c r="Q9" s="75">
        <v>563394</v>
      </c>
      <c r="R9" s="75">
        <v>2453394</v>
      </c>
    </row>
    <row r="10" spans="1:18" x14ac:dyDescent="0.3">
      <c r="A10" s="67">
        <v>2027</v>
      </c>
      <c r="B10" s="3">
        <v>15705476</v>
      </c>
      <c r="C10" s="3">
        <v>3602535</v>
      </c>
      <c r="D10" s="3">
        <v>199875</v>
      </c>
      <c r="E10" s="60">
        <f t="shared" si="0"/>
        <v>19507886</v>
      </c>
      <c r="L10" t="s">
        <v>623</v>
      </c>
      <c r="M10" s="75">
        <v>5470000</v>
      </c>
      <c r="N10" s="75">
        <v>5470000</v>
      </c>
      <c r="O10" s="75">
        <v>5125000</v>
      </c>
      <c r="P10" s="75">
        <v>210000</v>
      </c>
      <c r="Q10" s="75">
        <v>170818</v>
      </c>
      <c r="R10" s="75">
        <v>380818</v>
      </c>
    </row>
    <row r="11" spans="1:18" x14ac:dyDescent="0.3">
      <c r="A11" s="67">
        <v>2029</v>
      </c>
      <c r="B11" s="3">
        <v>15242600</v>
      </c>
      <c r="C11" s="3">
        <v>2917273</v>
      </c>
      <c r="D11" s="3"/>
      <c r="E11" s="60">
        <f t="shared" si="0"/>
        <v>18159873</v>
      </c>
      <c r="L11" t="s">
        <v>573</v>
      </c>
      <c r="M11" s="75">
        <v>6945000</v>
      </c>
      <c r="N11" s="75">
        <v>4045000</v>
      </c>
      <c r="O11" s="75">
        <v>2455000</v>
      </c>
      <c r="P11" s="75">
        <v>860000</v>
      </c>
      <c r="Q11" s="75">
        <v>81000</v>
      </c>
      <c r="R11" s="75">
        <v>941000</v>
      </c>
    </row>
    <row r="12" spans="1:18" x14ac:dyDescent="0.3">
      <c r="A12" s="67">
        <v>2030</v>
      </c>
      <c r="B12" s="3">
        <v>15242206</v>
      </c>
      <c r="C12" s="3">
        <v>2569123</v>
      </c>
      <c r="D12" s="3"/>
      <c r="E12" s="60">
        <f t="shared" si="0"/>
        <v>17811329</v>
      </c>
      <c r="L12" t="s">
        <v>572</v>
      </c>
      <c r="M12" s="75">
        <v>41665000</v>
      </c>
      <c r="N12" s="75">
        <v>39185000</v>
      </c>
      <c r="O12" s="75">
        <v>30020000</v>
      </c>
      <c r="P12" s="75">
        <v>4785000</v>
      </c>
      <c r="Q12" s="75">
        <v>1348575</v>
      </c>
      <c r="R12" s="75">
        <v>6133575</v>
      </c>
    </row>
    <row r="13" spans="1:18" x14ac:dyDescent="0.3">
      <c r="A13" s="67">
        <v>2031</v>
      </c>
      <c r="B13" s="3">
        <v>9532538</v>
      </c>
      <c r="C13" s="3">
        <v>2211818</v>
      </c>
      <c r="D13" s="3"/>
      <c r="E13" s="60">
        <f t="shared" si="0"/>
        <v>11744356</v>
      </c>
      <c r="L13" t="s">
        <v>624</v>
      </c>
      <c r="M13" s="75">
        <v>6850000</v>
      </c>
      <c r="N13" s="75">
        <v>3695000</v>
      </c>
      <c r="O13" s="75">
        <v>1500000</v>
      </c>
      <c r="P13" s="75">
        <v>815000</v>
      </c>
      <c r="Q13" s="75">
        <v>42793</v>
      </c>
      <c r="R13" s="75">
        <v>857793</v>
      </c>
    </row>
    <row r="14" spans="1:18" x14ac:dyDescent="0.3">
      <c r="A14" s="67">
        <v>2032</v>
      </c>
      <c r="B14" s="3">
        <v>9574472</v>
      </c>
      <c r="C14" s="3">
        <v>1853328</v>
      </c>
      <c r="D14" s="3"/>
      <c r="E14" s="60">
        <f t="shared" si="0"/>
        <v>11427800</v>
      </c>
      <c r="L14" t="s">
        <v>625</v>
      </c>
      <c r="M14" s="75">
        <v>2150000</v>
      </c>
      <c r="N14" s="75">
        <v>2150000</v>
      </c>
      <c r="O14" s="75">
        <v>1920000</v>
      </c>
      <c r="P14" s="75">
        <v>90000</v>
      </c>
      <c r="Q14" s="75">
        <v>63135</v>
      </c>
      <c r="R14" s="75">
        <v>153135</v>
      </c>
    </row>
    <row r="15" spans="1:18" x14ac:dyDescent="0.3">
      <c r="A15" s="67">
        <v>2033</v>
      </c>
      <c r="B15" s="3">
        <v>9470874</v>
      </c>
      <c r="C15" s="3">
        <v>1704069</v>
      </c>
      <c r="D15" s="3"/>
      <c r="E15" s="60">
        <f t="shared" si="0"/>
        <v>11174943</v>
      </c>
      <c r="L15" t="s">
        <v>626</v>
      </c>
      <c r="M15" s="75">
        <v>11425000</v>
      </c>
      <c r="N15" s="75">
        <v>11425000</v>
      </c>
      <c r="O15" s="75">
        <v>11425000</v>
      </c>
      <c r="P15" s="75">
        <v>0</v>
      </c>
      <c r="Q15" s="75">
        <v>313242</v>
      </c>
      <c r="R15" s="75">
        <v>313242</v>
      </c>
    </row>
    <row r="16" spans="1:18" x14ac:dyDescent="0.3">
      <c r="A16" s="67">
        <v>2034</v>
      </c>
      <c r="B16" s="3">
        <v>9479016</v>
      </c>
      <c r="C16" s="3">
        <v>1213188</v>
      </c>
      <c r="D16" s="3"/>
      <c r="E16" s="60">
        <f t="shared" si="0"/>
        <v>10692204</v>
      </c>
      <c r="L16" t="s">
        <v>627</v>
      </c>
      <c r="M16" s="75">
        <v>7855000</v>
      </c>
      <c r="N16" s="75">
        <v>6900000</v>
      </c>
      <c r="O16" s="75">
        <v>425000</v>
      </c>
      <c r="P16" s="75">
        <v>100000</v>
      </c>
      <c r="Q16" s="75">
        <v>6925</v>
      </c>
      <c r="R16" s="75">
        <v>106925</v>
      </c>
    </row>
    <row r="17" spans="1:18" x14ac:dyDescent="0.3">
      <c r="A17" s="67">
        <v>2035</v>
      </c>
      <c r="B17" s="3">
        <v>9476314</v>
      </c>
      <c r="C17" s="3">
        <v>1071188</v>
      </c>
      <c r="D17" s="3"/>
      <c r="E17" s="60">
        <f t="shared" si="0"/>
        <v>10547502</v>
      </c>
      <c r="L17" t="s">
        <v>628</v>
      </c>
      <c r="M17" s="75">
        <v>20720000</v>
      </c>
      <c r="N17" s="75">
        <v>18000000</v>
      </c>
      <c r="O17" s="75">
        <v>12195000</v>
      </c>
      <c r="P17" s="75">
        <v>1585000</v>
      </c>
      <c r="Q17" s="75">
        <v>510600</v>
      </c>
      <c r="R17" s="75">
        <v>2095600</v>
      </c>
    </row>
    <row r="18" spans="1:18" x14ac:dyDescent="0.3">
      <c r="A18" s="67">
        <v>2036</v>
      </c>
      <c r="B18" s="3">
        <v>9336388</v>
      </c>
      <c r="C18" s="3">
        <v>922572</v>
      </c>
      <c r="D18" s="3"/>
      <c r="E18" s="60">
        <f t="shared" si="0"/>
        <v>10258960</v>
      </c>
      <c r="L18" t="s">
        <v>629</v>
      </c>
      <c r="M18" s="75">
        <v>8315000</v>
      </c>
      <c r="N18" s="75">
        <v>4290000</v>
      </c>
      <c r="O18" s="75">
        <v>905000</v>
      </c>
      <c r="P18" s="75">
        <v>130000</v>
      </c>
      <c r="Q18" s="75">
        <v>21345</v>
      </c>
      <c r="R18" s="75">
        <v>151345</v>
      </c>
    </row>
    <row r="19" spans="1:18" x14ac:dyDescent="0.3">
      <c r="A19" s="67">
        <v>2037</v>
      </c>
      <c r="B19" s="3">
        <v>8796553</v>
      </c>
      <c r="C19" s="3">
        <v>851359</v>
      </c>
      <c r="D19" s="3"/>
      <c r="E19" s="60">
        <f t="shared" si="0"/>
        <v>9647912</v>
      </c>
      <c r="L19" t="s">
        <v>581</v>
      </c>
      <c r="M19" s="75">
        <v>14845000</v>
      </c>
      <c r="N19" s="75">
        <v>6270000</v>
      </c>
      <c r="O19" s="75">
        <v>2990000</v>
      </c>
      <c r="P19" s="75">
        <v>700000</v>
      </c>
      <c r="Q19" s="75">
        <v>105300</v>
      </c>
      <c r="R19" s="75">
        <v>805300</v>
      </c>
    </row>
    <row r="20" spans="1:18" x14ac:dyDescent="0.3">
      <c r="A20" s="67">
        <v>2038</v>
      </c>
      <c r="B20" s="3">
        <v>6066156</v>
      </c>
      <c r="C20" s="3">
        <v>663616</v>
      </c>
      <c r="D20" s="3"/>
      <c r="E20" s="60">
        <f t="shared" si="0"/>
        <v>6729772</v>
      </c>
      <c r="L20" t="s">
        <v>630</v>
      </c>
      <c r="M20" s="75">
        <v>275000</v>
      </c>
      <c r="N20" s="75">
        <v>275000</v>
      </c>
      <c r="O20" s="75">
        <v>120000</v>
      </c>
      <c r="P20" s="75">
        <v>30000</v>
      </c>
      <c r="Q20" s="75">
        <v>3150</v>
      </c>
      <c r="R20" s="75">
        <v>33150</v>
      </c>
    </row>
    <row r="21" spans="1:18" x14ac:dyDescent="0.3">
      <c r="A21" s="67">
        <v>2039</v>
      </c>
      <c r="B21" s="3">
        <v>1710984</v>
      </c>
      <c r="C21" s="3">
        <v>461825</v>
      </c>
      <c r="D21" s="3"/>
      <c r="E21" s="60">
        <f t="shared" si="0"/>
        <v>2172809</v>
      </c>
      <c r="L21" t="s">
        <v>631</v>
      </c>
      <c r="M21" s="75">
        <v>6640000</v>
      </c>
      <c r="N21" s="75">
        <v>5775000</v>
      </c>
      <c r="O21" s="75">
        <v>1875000</v>
      </c>
      <c r="P21" s="75">
        <v>195000</v>
      </c>
      <c r="Q21" s="75">
        <v>57189</v>
      </c>
      <c r="R21" s="75">
        <v>252189</v>
      </c>
    </row>
    <row r="22" spans="1:18" x14ac:dyDescent="0.3">
      <c r="A22" s="67"/>
      <c r="B22" s="3"/>
      <c r="C22" s="3"/>
      <c r="D22" s="3"/>
      <c r="E22" s="60"/>
      <c r="L22" t="s">
        <v>647</v>
      </c>
      <c r="M22" s="75">
        <v>7965000</v>
      </c>
      <c r="N22" s="75">
        <v>3085000</v>
      </c>
      <c r="O22" s="75">
        <v>30000</v>
      </c>
      <c r="P22" s="75">
        <v>30000</v>
      </c>
      <c r="Q22" s="75">
        <v>487</v>
      </c>
      <c r="R22" s="75">
        <v>30487</v>
      </c>
    </row>
    <row r="23" spans="1:18" x14ac:dyDescent="0.3">
      <c r="L23" t="s">
        <v>632</v>
      </c>
      <c r="M23" s="75">
        <v>6105000</v>
      </c>
      <c r="N23" s="75">
        <v>6105000</v>
      </c>
      <c r="O23" s="75">
        <v>1550000</v>
      </c>
      <c r="P23" s="75">
        <v>760000</v>
      </c>
      <c r="Q23" s="75">
        <v>47005</v>
      </c>
      <c r="R23" s="75">
        <v>807005</v>
      </c>
    </row>
    <row r="24" spans="1:18" x14ac:dyDescent="0.3">
      <c r="L24" t="s">
        <v>633</v>
      </c>
      <c r="M24" s="75">
        <v>81445000</v>
      </c>
      <c r="N24" s="75">
        <v>73000000</v>
      </c>
      <c r="O24" s="75">
        <v>56230000</v>
      </c>
      <c r="P24" s="75">
        <v>4640000</v>
      </c>
      <c r="Q24" s="75">
        <v>2634013</v>
      </c>
      <c r="R24" s="75">
        <v>7274013</v>
      </c>
    </row>
    <row r="25" spans="1:18" x14ac:dyDescent="0.3">
      <c r="A25" s="177" t="s">
        <v>547</v>
      </c>
      <c r="B25" s="177"/>
      <c r="C25" s="177"/>
      <c r="D25" s="177"/>
      <c r="E25" s="177"/>
      <c r="L25" t="s">
        <v>634</v>
      </c>
      <c r="M25" s="75">
        <v>0</v>
      </c>
      <c r="N25" s="75">
        <v>4365000</v>
      </c>
      <c r="O25" s="75">
        <v>1585000</v>
      </c>
      <c r="P25" s="75">
        <v>500000</v>
      </c>
      <c r="Q25" s="75">
        <v>60087</v>
      </c>
      <c r="R25" s="75">
        <v>560087</v>
      </c>
    </row>
    <row r="26" spans="1:18" x14ac:dyDescent="0.3">
      <c r="A26" t="s">
        <v>545</v>
      </c>
      <c r="B26" t="s">
        <v>109</v>
      </c>
      <c r="C26" t="s">
        <v>548</v>
      </c>
      <c r="D26" t="s">
        <v>217</v>
      </c>
      <c r="L26" t="s">
        <v>635</v>
      </c>
      <c r="M26" s="75">
        <v>18305000</v>
      </c>
      <c r="N26" s="75">
        <v>7520000</v>
      </c>
      <c r="O26" s="75">
        <v>2090000</v>
      </c>
      <c r="P26" s="75">
        <v>265000</v>
      </c>
      <c r="Q26" s="75">
        <v>76925</v>
      </c>
      <c r="R26" s="75">
        <v>341925</v>
      </c>
    </row>
    <row r="27" spans="1:18" x14ac:dyDescent="0.3">
      <c r="A27" s="67">
        <v>2020</v>
      </c>
      <c r="B27" s="3">
        <v>35321051</v>
      </c>
      <c r="C27" s="3">
        <v>12693426</v>
      </c>
      <c r="D27" s="3">
        <f>SUM(B27:C27)</f>
        <v>48014477</v>
      </c>
      <c r="L27" t="s">
        <v>636</v>
      </c>
      <c r="M27" s="75">
        <v>20625000</v>
      </c>
      <c r="N27" s="75">
        <v>14460000</v>
      </c>
      <c r="O27" s="75">
        <v>975000</v>
      </c>
      <c r="P27" s="75">
        <v>975000</v>
      </c>
      <c r="Q27" s="75">
        <v>21938</v>
      </c>
      <c r="R27" s="75">
        <v>996938</v>
      </c>
    </row>
    <row r="28" spans="1:18" ht="16.2" x14ac:dyDescent="0.45">
      <c r="A28" s="67">
        <v>2021</v>
      </c>
      <c r="B28" s="3">
        <v>35261277</v>
      </c>
      <c r="C28" s="3">
        <v>10973334</v>
      </c>
      <c r="D28" s="3">
        <f t="shared" ref="D28:D46" si="1">SUM(B28:C28)</f>
        <v>46234611</v>
      </c>
      <c r="L28" t="s">
        <v>637</v>
      </c>
      <c r="M28" s="79">
        <v>11800000</v>
      </c>
      <c r="N28" s="79">
        <v>5370000</v>
      </c>
      <c r="O28" s="79">
        <v>810000</v>
      </c>
      <c r="P28" s="79">
        <v>150000</v>
      </c>
      <c r="Q28" s="79">
        <v>26218</v>
      </c>
      <c r="R28" s="79">
        <v>176218</v>
      </c>
    </row>
    <row r="29" spans="1:18" x14ac:dyDescent="0.3">
      <c r="A29" s="67">
        <v>2022</v>
      </c>
      <c r="B29" s="3">
        <v>29405979</v>
      </c>
      <c r="C29" s="3">
        <v>9609535</v>
      </c>
      <c r="D29" s="3">
        <f t="shared" si="1"/>
        <v>39015514</v>
      </c>
      <c r="L29" t="s">
        <v>638</v>
      </c>
      <c r="M29" s="75">
        <f>SUM(M4:M28)</f>
        <v>430365000</v>
      </c>
      <c r="N29" s="75">
        <f>SUM(N4:N28)</f>
        <v>353670000</v>
      </c>
      <c r="O29" s="75">
        <f>SUM(O4:O28)</f>
        <v>255855000</v>
      </c>
      <c r="P29" s="75">
        <v>27490000</v>
      </c>
      <c r="Q29" s="75">
        <f>SUM(Q4:Q28)</f>
        <v>10954325</v>
      </c>
      <c r="R29" s="75">
        <f>SUM(R4:R28)</f>
        <v>38444325</v>
      </c>
    </row>
    <row r="30" spans="1:18" x14ac:dyDescent="0.3">
      <c r="A30" s="67"/>
      <c r="B30" s="3"/>
      <c r="C30" s="3"/>
      <c r="D30" s="3"/>
      <c r="M30" s="75"/>
      <c r="N30" s="75"/>
      <c r="O30" s="75"/>
      <c r="P30" s="75"/>
      <c r="Q30" s="75"/>
      <c r="R30" s="75"/>
    </row>
    <row r="31" spans="1:18" x14ac:dyDescent="0.3">
      <c r="A31" s="67">
        <v>2023</v>
      </c>
      <c r="B31" s="3">
        <v>23996071</v>
      </c>
      <c r="C31" s="3">
        <v>8420994</v>
      </c>
      <c r="D31" s="3">
        <f t="shared" si="1"/>
        <v>32417065</v>
      </c>
      <c r="L31" s="1" t="s">
        <v>639</v>
      </c>
      <c r="M31" s="75"/>
      <c r="N31" s="75"/>
      <c r="O31" s="75"/>
      <c r="P31" s="75"/>
      <c r="Q31" s="75"/>
      <c r="R31" s="75"/>
    </row>
    <row r="32" spans="1:18" x14ac:dyDescent="0.3">
      <c r="A32" s="67">
        <v>2025</v>
      </c>
      <c r="B32" s="3">
        <v>21425463</v>
      </c>
      <c r="C32" s="3">
        <v>6423975</v>
      </c>
      <c r="D32" s="3">
        <f t="shared" si="1"/>
        <v>27849438</v>
      </c>
      <c r="L32" s="1" t="s">
        <v>648</v>
      </c>
      <c r="M32" s="75"/>
      <c r="N32" s="75"/>
      <c r="O32" s="75"/>
      <c r="P32" s="75"/>
      <c r="Q32" s="75"/>
      <c r="R32" s="75"/>
    </row>
    <row r="33" spans="1:18" x14ac:dyDescent="0.3">
      <c r="A33" s="67">
        <v>2026</v>
      </c>
      <c r="B33" s="3">
        <v>18865000</v>
      </c>
      <c r="C33" s="3">
        <v>5470918</v>
      </c>
      <c r="D33" s="3">
        <f t="shared" si="1"/>
        <v>24335918</v>
      </c>
      <c r="L33" t="s">
        <v>640</v>
      </c>
      <c r="M33" s="75">
        <v>500000</v>
      </c>
      <c r="N33" s="75">
        <v>500000</v>
      </c>
      <c r="O33" s="75">
        <v>147032</v>
      </c>
      <c r="P33" s="75">
        <v>44092</v>
      </c>
      <c r="Q33" s="75">
        <v>6252</v>
      </c>
      <c r="R33" s="75">
        <v>50344</v>
      </c>
    </row>
    <row r="34" spans="1:18" x14ac:dyDescent="0.3">
      <c r="A34" s="67">
        <v>2027</v>
      </c>
      <c r="B34" s="3">
        <v>14840000</v>
      </c>
      <c r="C34" s="3">
        <v>4667886</v>
      </c>
      <c r="D34" s="3">
        <f t="shared" si="1"/>
        <v>19507886</v>
      </c>
      <c r="L34" t="s">
        <v>641</v>
      </c>
      <c r="M34" s="75">
        <v>787500</v>
      </c>
      <c r="N34" s="75">
        <v>787500</v>
      </c>
      <c r="O34" s="75">
        <v>260505</v>
      </c>
      <c r="P34" s="75">
        <v>47632</v>
      </c>
      <c r="Q34" s="75">
        <v>10828</v>
      </c>
      <c r="R34" s="75">
        <v>58460</v>
      </c>
    </row>
    <row r="35" spans="1:18" ht="16.2" x14ac:dyDescent="0.45">
      <c r="A35" s="67">
        <v>2028</v>
      </c>
      <c r="B35" s="3">
        <v>14500000</v>
      </c>
      <c r="C35" s="3">
        <v>3990913</v>
      </c>
      <c r="D35" s="3">
        <f t="shared" si="1"/>
        <v>18490913</v>
      </c>
      <c r="L35" t="s">
        <v>642</v>
      </c>
      <c r="M35" s="79">
        <v>512500</v>
      </c>
      <c r="N35" s="79">
        <v>512500</v>
      </c>
      <c r="O35" s="79">
        <v>141927</v>
      </c>
      <c r="P35" s="79">
        <v>33083</v>
      </c>
      <c r="Q35" s="79">
        <v>6675</v>
      </c>
      <c r="R35" s="79">
        <v>39758</v>
      </c>
    </row>
    <row r="36" spans="1:18" x14ac:dyDescent="0.3">
      <c r="A36" s="67">
        <v>2029</v>
      </c>
      <c r="B36" s="3">
        <v>14825000</v>
      </c>
      <c r="C36" s="3">
        <v>3334873</v>
      </c>
      <c r="D36" s="3">
        <f t="shared" si="1"/>
        <v>18159873</v>
      </c>
      <c r="L36" t="s">
        <v>643</v>
      </c>
      <c r="M36" s="75">
        <f>SUM(M33:M35)</f>
        <v>1800000</v>
      </c>
      <c r="N36" s="75">
        <f>SUM(N33:N35)</f>
        <v>1800000</v>
      </c>
      <c r="O36" s="75">
        <f>SUM(O33:O35)</f>
        <v>549464</v>
      </c>
      <c r="P36" s="75">
        <v>124807</v>
      </c>
      <c r="Q36" s="75">
        <f>SUM(Q33:Q35)</f>
        <v>23755</v>
      </c>
      <c r="R36" s="75">
        <f>SUM(R33:R35)</f>
        <v>148562</v>
      </c>
    </row>
    <row r="37" spans="1:18" x14ac:dyDescent="0.3">
      <c r="A37" s="67">
        <v>2030</v>
      </c>
      <c r="B37" s="3">
        <v>15105000</v>
      </c>
      <c r="C37" s="3">
        <v>2706328</v>
      </c>
      <c r="D37" s="3">
        <f t="shared" si="1"/>
        <v>17811328</v>
      </c>
      <c r="M37" s="75"/>
      <c r="N37" s="75"/>
      <c r="O37" s="75"/>
      <c r="P37" s="75"/>
      <c r="Q37" s="75"/>
      <c r="R37" s="75"/>
    </row>
    <row r="38" spans="1:18" x14ac:dyDescent="0.3">
      <c r="A38" s="67">
        <v>2032</v>
      </c>
      <c r="B38" s="3">
        <v>9475000</v>
      </c>
      <c r="C38" s="3">
        <v>1952800</v>
      </c>
      <c r="D38" s="3">
        <f t="shared" si="1"/>
        <v>11427800</v>
      </c>
      <c r="L38" t="s">
        <v>644</v>
      </c>
      <c r="M38" s="75">
        <f>SUM(M36,M29)</f>
        <v>432165000</v>
      </c>
      <c r="N38" s="75">
        <f>SUM(N36,N29)</f>
        <v>355470000</v>
      </c>
      <c r="O38" s="75">
        <f>SUM(O29,O36)</f>
        <v>256404464</v>
      </c>
      <c r="P38" s="75">
        <f>SUM(P36,P29)</f>
        <v>27614807</v>
      </c>
      <c r="Q38" s="75">
        <f>SUM(Q36,Q29)</f>
        <v>10978080</v>
      </c>
      <c r="R38" s="75">
        <f>SUM(R36,R29)</f>
        <v>38592887</v>
      </c>
    </row>
    <row r="39" spans="1:18" x14ac:dyDescent="0.3">
      <c r="A39" s="67">
        <v>2033</v>
      </c>
      <c r="B39" s="3">
        <v>9520000</v>
      </c>
      <c r="C39" s="3">
        <v>1654943</v>
      </c>
      <c r="D39" s="3">
        <f t="shared" si="1"/>
        <v>11174943</v>
      </c>
      <c r="L39" t="s">
        <v>645</v>
      </c>
      <c r="M39" s="75"/>
      <c r="N39" s="75"/>
      <c r="O39" s="75"/>
      <c r="P39" s="75"/>
      <c r="Q39" s="75"/>
      <c r="R39" s="75">
        <v>24000</v>
      </c>
    </row>
    <row r="40" spans="1:18" x14ac:dyDescent="0.3">
      <c r="A40" s="67">
        <v>2034</v>
      </c>
      <c r="B40" s="3">
        <v>9335000</v>
      </c>
      <c r="C40" s="3">
        <v>1357204</v>
      </c>
      <c r="D40" s="3">
        <f t="shared" si="1"/>
        <v>10692204</v>
      </c>
      <c r="L40" t="s">
        <v>646</v>
      </c>
      <c r="M40" s="84"/>
      <c r="N40" s="84"/>
      <c r="O40" s="84"/>
      <c r="P40" s="84"/>
      <c r="Q40" s="84"/>
      <c r="R40" s="84">
        <f>SUM(R38,R39)</f>
        <v>38616887</v>
      </c>
    </row>
    <row r="41" spans="1:18" x14ac:dyDescent="0.3">
      <c r="A41" s="67">
        <v>2035</v>
      </c>
      <c r="B41" s="3">
        <v>9490000</v>
      </c>
      <c r="C41" s="3">
        <v>1057502</v>
      </c>
      <c r="D41" s="3">
        <f t="shared" si="1"/>
        <v>10547502</v>
      </c>
    </row>
    <row r="42" spans="1:18" x14ac:dyDescent="0.3">
      <c r="A42" s="67">
        <v>2036</v>
      </c>
      <c r="B42" s="3">
        <v>9510000</v>
      </c>
      <c r="C42" s="3">
        <v>748959</v>
      </c>
      <c r="D42" s="3">
        <f t="shared" si="1"/>
        <v>10258959</v>
      </c>
    </row>
    <row r="43" spans="1:18" x14ac:dyDescent="0.3">
      <c r="A43" s="67">
        <v>2037</v>
      </c>
      <c r="B43" s="3">
        <v>9210000</v>
      </c>
      <c r="C43" s="3">
        <v>437913</v>
      </c>
      <c r="D43" s="3">
        <f t="shared" si="1"/>
        <v>9647913</v>
      </c>
    </row>
    <row r="44" spans="1:18" x14ac:dyDescent="0.3">
      <c r="A44" s="67">
        <v>2038</v>
      </c>
      <c r="B44" s="3">
        <v>6555000</v>
      </c>
      <c r="C44" s="3">
        <v>174772</v>
      </c>
      <c r="D44" s="3">
        <f t="shared" si="1"/>
        <v>6729772</v>
      </c>
    </row>
    <row r="45" spans="1:18" x14ac:dyDescent="0.3">
      <c r="A45" s="67">
        <v>2039</v>
      </c>
      <c r="B45" s="3">
        <v>2140000</v>
      </c>
      <c r="C45" s="3">
        <v>32809</v>
      </c>
      <c r="D45" s="3">
        <f t="shared" si="1"/>
        <v>2172809</v>
      </c>
    </row>
    <row r="46" spans="1:18" x14ac:dyDescent="0.3">
      <c r="B46" s="3">
        <f>SUM(B27:B45)</f>
        <v>288779841</v>
      </c>
      <c r="C46" s="3">
        <f>SUM(C27:C45)</f>
        <v>75709084</v>
      </c>
      <c r="D46" s="3">
        <f t="shared" si="1"/>
        <v>364488925</v>
      </c>
    </row>
    <row r="48" spans="1:18" x14ac:dyDescent="0.3">
      <c r="A48" s="174" t="s">
        <v>18</v>
      </c>
      <c r="B48" s="174"/>
      <c r="C48" s="174"/>
      <c r="D48" s="174"/>
      <c r="E48" s="174"/>
    </row>
    <row r="49" spans="1:5" x14ac:dyDescent="0.3">
      <c r="B49" t="s">
        <v>549</v>
      </c>
      <c r="C49" t="s">
        <v>550</v>
      </c>
      <c r="D49" t="s">
        <v>551</v>
      </c>
      <c r="E49" t="s">
        <v>552</v>
      </c>
    </row>
    <row r="50" spans="1:5" ht="15" customHeight="1" x14ac:dyDescent="0.3">
      <c r="A50" s="1" t="s">
        <v>103</v>
      </c>
      <c r="B50" s="1">
        <v>2793966</v>
      </c>
      <c r="C50" s="1">
        <v>3082101</v>
      </c>
      <c r="D50" s="1">
        <v>3083197</v>
      </c>
      <c r="E50" s="1">
        <v>3178487</v>
      </c>
    </row>
    <row r="52" spans="1:5" x14ac:dyDescent="0.3">
      <c r="A52" s="1" t="s">
        <v>104</v>
      </c>
    </row>
    <row r="53" spans="1:5" x14ac:dyDescent="0.3">
      <c r="A53" t="s">
        <v>105</v>
      </c>
      <c r="B53">
        <v>36109871</v>
      </c>
      <c r="C53">
        <v>38562055</v>
      </c>
      <c r="D53">
        <v>38530613</v>
      </c>
      <c r="E53">
        <v>40254593</v>
      </c>
    </row>
    <row r="54" spans="1:5" x14ac:dyDescent="0.3">
      <c r="A54" t="s">
        <v>106</v>
      </c>
      <c r="B54" s="2">
        <v>123763</v>
      </c>
      <c r="C54" s="2">
        <v>147228</v>
      </c>
      <c r="D54" s="2">
        <v>185563</v>
      </c>
      <c r="E54" s="2">
        <v>169680</v>
      </c>
    </row>
    <row r="55" spans="1:5" x14ac:dyDescent="0.3">
      <c r="A55" s="1" t="s">
        <v>107</v>
      </c>
      <c r="B55" s="1">
        <v>36233634</v>
      </c>
      <c r="C55" s="1">
        <v>38709283</v>
      </c>
      <c r="D55" s="1">
        <f>SUM(D53:D54)</f>
        <v>38716176</v>
      </c>
      <c r="E55" s="1">
        <v>40424273</v>
      </c>
    </row>
    <row r="57" spans="1:5" x14ac:dyDescent="0.3">
      <c r="A57" s="1" t="s">
        <v>30</v>
      </c>
      <c r="B57" s="1">
        <v>39027600</v>
      </c>
      <c r="C57" s="1">
        <v>41791384</v>
      </c>
      <c r="D57" s="1">
        <f>D55+D50</f>
        <v>41799373</v>
      </c>
      <c r="E57" s="1">
        <f>E55+E50</f>
        <v>43602760</v>
      </c>
    </row>
    <row r="59" spans="1:5" x14ac:dyDescent="0.3">
      <c r="A59" s="1" t="s">
        <v>108</v>
      </c>
    </row>
    <row r="60" spans="1:5" x14ac:dyDescent="0.3">
      <c r="A60" t="s">
        <v>109</v>
      </c>
      <c r="B60">
        <v>26685000</v>
      </c>
      <c r="C60">
        <v>27490000</v>
      </c>
      <c r="D60">
        <v>27490000</v>
      </c>
      <c r="E60">
        <v>29525000</v>
      </c>
    </row>
    <row r="61" spans="1:5" x14ac:dyDescent="0.3">
      <c r="A61" t="s">
        <v>110</v>
      </c>
      <c r="B61">
        <v>8833255</v>
      </c>
      <c r="C61">
        <v>10978324</v>
      </c>
      <c r="D61">
        <v>10978324</v>
      </c>
      <c r="E61">
        <v>10627723</v>
      </c>
    </row>
    <row r="62" spans="1:5" x14ac:dyDescent="0.3">
      <c r="A62" t="s">
        <v>111</v>
      </c>
      <c r="B62" s="2">
        <v>426148</v>
      </c>
      <c r="C62" s="2">
        <v>148562</v>
      </c>
      <c r="D62" s="2">
        <v>148562</v>
      </c>
      <c r="E62" s="2">
        <v>134573</v>
      </c>
    </row>
    <row r="63" spans="1:5" x14ac:dyDescent="0.3">
      <c r="A63" s="1" t="s">
        <v>112</v>
      </c>
      <c r="B63" s="1">
        <v>35944403</v>
      </c>
      <c r="C63" s="1">
        <v>38616886</v>
      </c>
      <c r="D63" s="1">
        <f>SUM(D60:D62)</f>
        <v>38616886</v>
      </c>
      <c r="E63" s="1">
        <f>SUM(E60:E62)</f>
        <v>40287296</v>
      </c>
    </row>
    <row r="65" spans="1:5" x14ac:dyDescent="0.3">
      <c r="A65" s="1" t="s">
        <v>38</v>
      </c>
      <c r="B65" s="1">
        <v>289231</v>
      </c>
      <c r="C65" s="1">
        <v>92397</v>
      </c>
      <c r="D65" s="1">
        <v>95290</v>
      </c>
      <c r="E65" s="1">
        <v>136977</v>
      </c>
    </row>
    <row r="66" spans="1:5" x14ac:dyDescent="0.3">
      <c r="A66" s="12" t="s">
        <v>114</v>
      </c>
      <c r="B66" s="12">
        <v>3083197</v>
      </c>
      <c r="C66" s="12">
        <v>3174498</v>
      </c>
      <c r="D66" s="12">
        <v>3178487</v>
      </c>
      <c r="E66" s="12">
        <v>3315464</v>
      </c>
    </row>
    <row r="67" spans="1:5" x14ac:dyDescent="0.3">
      <c r="A67" s="1" t="s">
        <v>115</v>
      </c>
      <c r="B67" s="1">
        <v>31.31</v>
      </c>
      <c r="C67" s="1">
        <v>30</v>
      </c>
      <c r="D67" s="1">
        <v>30.04</v>
      </c>
      <c r="E67" s="1">
        <v>30.04</v>
      </c>
    </row>
    <row r="69" spans="1:5" ht="14.4" customHeight="1" x14ac:dyDescent="0.3">
      <c r="A69" s="177" t="s">
        <v>553</v>
      </c>
      <c r="B69" s="177"/>
      <c r="C69" s="177"/>
      <c r="D69" s="177"/>
      <c r="E69" s="63"/>
    </row>
    <row r="70" spans="1:5" x14ac:dyDescent="0.3">
      <c r="A70" t="s">
        <v>545</v>
      </c>
      <c r="B70" t="s">
        <v>109</v>
      </c>
      <c r="C70" t="s">
        <v>548</v>
      </c>
      <c r="D70" t="s">
        <v>217</v>
      </c>
    </row>
    <row r="71" spans="1:5" x14ac:dyDescent="0.3">
      <c r="A71" s="67">
        <v>2020</v>
      </c>
      <c r="B71" s="3">
        <v>29641052</v>
      </c>
      <c r="C71" s="3">
        <v>10622244</v>
      </c>
      <c r="D71" s="3">
        <f>SUM(B71:C71)</f>
        <v>40263296</v>
      </c>
    </row>
    <row r="72" spans="1:5" x14ac:dyDescent="0.3">
      <c r="A72" s="67">
        <v>2021</v>
      </c>
      <c r="B72" s="3">
        <v>29661277</v>
      </c>
      <c r="C72" s="3">
        <v>9210627</v>
      </c>
      <c r="D72" s="3">
        <f t="shared" ref="D72:D91" si="2">SUM(B72:C72)</f>
        <v>38871904</v>
      </c>
    </row>
    <row r="73" spans="1:5" x14ac:dyDescent="0.3">
      <c r="A73" s="67">
        <v>2022</v>
      </c>
      <c r="B73" s="3">
        <v>24230979</v>
      </c>
      <c r="C73" s="3">
        <v>8051120</v>
      </c>
      <c r="D73" s="3">
        <f t="shared" si="2"/>
        <v>32282099</v>
      </c>
    </row>
    <row r="74" spans="1:5" x14ac:dyDescent="0.3">
      <c r="A74" s="67">
        <v>2023</v>
      </c>
      <c r="B74" s="3">
        <v>19461071</v>
      </c>
      <c r="C74" s="3">
        <v>7053699</v>
      </c>
      <c r="D74" s="3">
        <f t="shared" si="2"/>
        <v>26514770</v>
      </c>
    </row>
    <row r="75" spans="1:5" x14ac:dyDescent="0.3">
      <c r="A75" s="67">
        <v>2024</v>
      </c>
      <c r="B75" s="3">
        <v>17329815</v>
      </c>
      <c r="C75" s="3">
        <v>6225945</v>
      </c>
      <c r="D75" s="3">
        <f t="shared" si="2"/>
        <v>23555760</v>
      </c>
    </row>
    <row r="76" spans="1:5" x14ac:dyDescent="0.3">
      <c r="A76" s="67">
        <v>2025</v>
      </c>
      <c r="B76" s="3">
        <v>17280463</v>
      </c>
      <c r="C76" s="3">
        <v>5423068</v>
      </c>
      <c r="D76" s="3">
        <f t="shared" si="2"/>
        <v>22703531</v>
      </c>
    </row>
    <row r="77" spans="1:5" x14ac:dyDescent="0.3">
      <c r="A77" s="67">
        <v>2026</v>
      </c>
      <c r="B77" s="3">
        <v>15350000</v>
      </c>
      <c r="C77" s="3">
        <v>4645330</v>
      </c>
      <c r="D77" s="3">
        <f t="shared" si="2"/>
        <v>19995330</v>
      </c>
    </row>
    <row r="78" spans="1:5" x14ac:dyDescent="0.3">
      <c r="A78" s="67">
        <v>2027</v>
      </c>
      <c r="B78" s="3">
        <v>11710000</v>
      </c>
      <c r="C78" s="3">
        <v>3995476</v>
      </c>
      <c r="D78" s="3">
        <f t="shared" si="2"/>
        <v>15705476</v>
      </c>
    </row>
    <row r="79" spans="1:5" x14ac:dyDescent="0.3">
      <c r="A79" s="67">
        <v>2028</v>
      </c>
      <c r="B79" s="3">
        <v>11830000</v>
      </c>
      <c r="C79" s="3">
        <v>3444933</v>
      </c>
      <c r="D79" s="3">
        <f t="shared" si="2"/>
        <v>15274933</v>
      </c>
    </row>
    <row r="80" spans="1:5" x14ac:dyDescent="0.3">
      <c r="A80" s="67">
        <v>2029</v>
      </c>
      <c r="B80" s="3">
        <v>12350000</v>
      </c>
      <c r="C80" s="3">
        <v>2892600</v>
      </c>
      <c r="D80" s="3">
        <f t="shared" si="2"/>
        <v>15242600</v>
      </c>
    </row>
    <row r="81" spans="1:4" x14ac:dyDescent="0.3">
      <c r="A81" s="67">
        <v>2030</v>
      </c>
      <c r="B81" s="3">
        <v>12890000</v>
      </c>
      <c r="C81" s="3">
        <v>2352206</v>
      </c>
      <c r="D81" s="3">
        <f t="shared" si="2"/>
        <v>15242206</v>
      </c>
    </row>
    <row r="82" spans="1:4" x14ac:dyDescent="0.3">
      <c r="A82" s="67">
        <v>2031</v>
      </c>
      <c r="B82" s="3">
        <v>7560000</v>
      </c>
      <c r="C82" s="3">
        <v>1972538</v>
      </c>
      <c r="D82" s="3">
        <f t="shared" si="2"/>
        <v>9532538</v>
      </c>
    </row>
    <row r="83" spans="1:4" x14ac:dyDescent="0.3">
      <c r="A83" s="67">
        <v>2032</v>
      </c>
      <c r="B83" s="3">
        <v>7845000</v>
      </c>
      <c r="C83" s="3">
        <v>1729472</v>
      </c>
      <c r="D83" s="3">
        <f t="shared" si="2"/>
        <v>9574472</v>
      </c>
    </row>
    <row r="84" spans="1:4" x14ac:dyDescent="0.3">
      <c r="A84" s="67">
        <v>2033</v>
      </c>
      <c r="B84" s="3">
        <v>7990000</v>
      </c>
      <c r="C84" s="3">
        <v>1480874</v>
      </c>
      <c r="D84" s="3">
        <f t="shared" si="2"/>
        <v>9470874</v>
      </c>
    </row>
    <row r="85" spans="1:4" x14ac:dyDescent="0.3">
      <c r="A85" s="67">
        <v>2034</v>
      </c>
      <c r="B85" s="3">
        <v>8255000</v>
      </c>
      <c r="C85" s="3">
        <v>1224016</v>
      </c>
      <c r="D85" s="3">
        <f t="shared" si="2"/>
        <v>9479016</v>
      </c>
    </row>
    <row r="86" spans="1:4" x14ac:dyDescent="0.3">
      <c r="A86" s="67">
        <v>2035</v>
      </c>
      <c r="B86" s="3">
        <v>8520000</v>
      </c>
      <c r="C86" s="3">
        <v>956314</v>
      </c>
      <c r="D86" s="3">
        <f t="shared" si="2"/>
        <v>9476314</v>
      </c>
    </row>
    <row r="87" spans="1:4" x14ac:dyDescent="0.3">
      <c r="A87" s="67">
        <v>2036</v>
      </c>
      <c r="B87" s="3">
        <v>8660000</v>
      </c>
      <c r="C87" s="3">
        <v>676388</v>
      </c>
      <c r="D87" s="3">
        <f t="shared" si="2"/>
        <v>9336388</v>
      </c>
    </row>
    <row r="88" spans="1:4" x14ac:dyDescent="0.3">
      <c r="A88" s="67">
        <v>2037</v>
      </c>
      <c r="B88" s="3">
        <v>8405000</v>
      </c>
      <c r="C88" s="3">
        <v>391553</v>
      </c>
      <c r="D88" s="3">
        <f t="shared" si="2"/>
        <v>8796553</v>
      </c>
    </row>
    <row r="89" spans="1:4" x14ac:dyDescent="0.3">
      <c r="A89" s="67">
        <v>2038</v>
      </c>
      <c r="B89" s="3">
        <v>5915000</v>
      </c>
      <c r="C89" s="3">
        <v>151156</v>
      </c>
      <c r="D89" s="3">
        <f t="shared" si="2"/>
        <v>6066156</v>
      </c>
    </row>
    <row r="90" spans="1:4" x14ac:dyDescent="0.3">
      <c r="A90" s="67">
        <v>2039</v>
      </c>
      <c r="B90" s="3">
        <v>1685000</v>
      </c>
      <c r="C90" s="3">
        <v>25984</v>
      </c>
      <c r="D90" s="3">
        <f t="shared" si="2"/>
        <v>1710984</v>
      </c>
    </row>
    <row r="91" spans="1:4" x14ac:dyDescent="0.3">
      <c r="A91" t="s">
        <v>554</v>
      </c>
      <c r="B91" s="3">
        <f>SUM(B71:B90)</f>
        <v>266569657</v>
      </c>
      <c r="C91" s="3">
        <f>SUM(C71:C90)</f>
        <v>72525543</v>
      </c>
      <c r="D91" s="3">
        <f t="shared" si="2"/>
        <v>339095200</v>
      </c>
    </row>
  </sheetData>
  <mergeCells count="5">
    <mergeCell ref="A1:E1"/>
    <mergeCell ref="L1:R1"/>
    <mergeCell ref="A25:E25"/>
    <mergeCell ref="A48:E48"/>
    <mergeCell ref="A69:D69"/>
  </mergeCells>
  <pageMargins left="0.7" right="0.7" top="0.75" bottom="0.7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FBBDC-1863-46A2-8E7E-5B26A51A7D54}">
  <dimension ref="A1:R97"/>
  <sheetViews>
    <sheetView workbookViewId="0">
      <selection activeCell="P7" sqref="P7"/>
    </sheetView>
  </sheetViews>
  <sheetFormatPr defaultRowHeight="14.4" x14ac:dyDescent="0.3"/>
  <cols>
    <col min="1" max="1" width="32.33203125" bestFit="1" customWidth="1"/>
    <col min="2" max="2" width="19.44140625" bestFit="1" customWidth="1"/>
    <col min="3" max="3" width="14.88671875" bestFit="1" customWidth="1"/>
    <col min="4" max="4" width="19" bestFit="1" customWidth="1"/>
    <col min="5" max="5" width="14.88671875" bestFit="1" customWidth="1"/>
    <col min="12" max="12" width="80" customWidth="1"/>
    <col min="13" max="13" width="15.6640625" bestFit="1" customWidth="1"/>
    <col min="14" max="14" width="18.88671875" bestFit="1" customWidth="1"/>
    <col min="15" max="15" width="19.6640625" bestFit="1" customWidth="1"/>
    <col min="16" max="16" width="17.6640625" bestFit="1" customWidth="1"/>
    <col min="17" max="17" width="17" bestFit="1" customWidth="1"/>
    <col min="18" max="18" width="14.6640625" bestFit="1" customWidth="1"/>
  </cols>
  <sheetData>
    <row r="1" spans="1:18" ht="56.4" customHeight="1" x14ac:dyDescent="0.3">
      <c r="A1" s="177" t="s">
        <v>546</v>
      </c>
      <c r="B1" s="177"/>
      <c r="C1" s="177"/>
      <c r="D1" s="177"/>
      <c r="E1" s="177"/>
      <c r="F1" s="62"/>
      <c r="G1" s="62"/>
      <c r="H1" s="62"/>
      <c r="I1" s="62"/>
      <c r="J1" s="62"/>
      <c r="L1" s="174" t="s">
        <v>667</v>
      </c>
      <c r="M1" s="174"/>
      <c r="N1" s="174"/>
      <c r="O1" s="174"/>
      <c r="P1" s="174"/>
      <c r="Q1" s="174"/>
      <c r="R1" s="174"/>
    </row>
    <row r="2" spans="1:18" x14ac:dyDescent="0.3">
      <c r="A2" t="s">
        <v>545</v>
      </c>
      <c r="B2" t="s">
        <v>119</v>
      </c>
      <c r="C2" t="s">
        <v>168</v>
      </c>
      <c r="D2" t="s">
        <v>169</v>
      </c>
      <c r="E2" t="s">
        <v>217</v>
      </c>
      <c r="L2" s="12" t="s">
        <v>556</v>
      </c>
      <c r="M2" t="s">
        <v>557</v>
      </c>
      <c r="N2" t="s">
        <v>558</v>
      </c>
      <c r="O2" t="s">
        <v>559</v>
      </c>
      <c r="P2" t="s">
        <v>656</v>
      </c>
      <c r="Q2" t="s">
        <v>657</v>
      </c>
      <c r="R2" t="s">
        <v>658</v>
      </c>
    </row>
    <row r="3" spans="1:18" x14ac:dyDescent="0.3">
      <c r="A3" s="77">
        <v>2020</v>
      </c>
      <c r="B3" s="3">
        <v>40263296</v>
      </c>
      <c r="C3" s="3">
        <v>6321684</v>
      </c>
      <c r="D3" s="3">
        <v>1429498</v>
      </c>
      <c r="E3" s="60">
        <f>SUM(B3:D3)</f>
        <v>48014478</v>
      </c>
      <c r="L3" s="1" t="s">
        <v>563</v>
      </c>
    </row>
    <row r="4" spans="1:18" x14ac:dyDescent="0.3">
      <c r="A4" s="77">
        <v>2021</v>
      </c>
      <c r="B4" s="3">
        <v>38871904</v>
      </c>
      <c r="C4" s="3">
        <v>6111708</v>
      </c>
      <c r="D4" s="3">
        <v>1251000</v>
      </c>
      <c r="E4" s="60">
        <f t="shared" ref="E4:E27" si="0">SUM(B4:D4)</f>
        <v>46234612</v>
      </c>
      <c r="L4" t="s">
        <v>619</v>
      </c>
      <c r="M4" s="3">
        <v>19725000</v>
      </c>
      <c r="N4" s="3">
        <v>19725000</v>
      </c>
      <c r="O4" s="3">
        <v>19725000</v>
      </c>
      <c r="P4" s="3">
        <v>450000</v>
      </c>
      <c r="Q4" s="3">
        <v>875348</v>
      </c>
      <c r="R4" s="3">
        <v>1325348</v>
      </c>
    </row>
    <row r="5" spans="1:18" x14ac:dyDescent="0.3">
      <c r="A5" s="77">
        <v>2022</v>
      </c>
      <c r="B5" s="3">
        <v>32282099</v>
      </c>
      <c r="C5" s="3">
        <v>5618815</v>
      </c>
      <c r="D5" s="3">
        <v>1114600</v>
      </c>
      <c r="E5" s="60">
        <f t="shared" si="0"/>
        <v>39015514</v>
      </c>
      <c r="L5" t="s">
        <v>620</v>
      </c>
      <c r="M5" s="3">
        <v>10000000</v>
      </c>
      <c r="N5" s="3">
        <v>10000000</v>
      </c>
      <c r="O5" s="3">
        <v>10000000</v>
      </c>
      <c r="P5" s="3">
        <v>3395000</v>
      </c>
      <c r="Q5" s="3">
        <v>235119</v>
      </c>
      <c r="R5" s="3">
        <v>3630119</v>
      </c>
    </row>
    <row r="6" spans="1:18" x14ac:dyDescent="0.3">
      <c r="A6" s="77">
        <v>2023</v>
      </c>
      <c r="B6" s="3">
        <v>26514770</v>
      </c>
      <c r="C6" s="3">
        <v>4916632</v>
      </c>
      <c r="D6" s="3">
        <v>985663</v>
      </c>
      <c r="E6" s="60">
        <f t="shared" si="0"/>
        <v>32417065</v>
      </c>
      <c r="L6" t="s">
        <v>621</v>
      </c>
      <c r="M6" s="3">
        <v>26245000</v>
      </c>
      <c r="N6" s="3">
        <v>20930000</v>
      </c>
      <c r="O6" s="3">
        <v>20930000</v>
      </c>
      <c r="P6" s="3">
        <v>3435000</v>
      </c>
      <c r="Q6" s="3">
        <v>823030</v>
      </c>
      <c r="R6" s="3">
        <v>4258030</v>
      </c>
    </row>
    <row r="7" spans="1:18" x14ac:dyDescent="0.3">
      <c r="A7" s="77">
        <v>2024</v>
      </c>
      <c r="B7" s="3">
        <v>23555760</v>
      </c>
      <c r="C7" s="3">
        <v>4619029</v>
      </c>
      <c r="D7" s="3">
        <v>860950</v>
      </c>
      <c r="E7" s="60">
        <f t="shared" si="0"/>
        <v>29035739</v>
      </c>
      <c r="L7" t="s">
        <v>622</v>
      </c>
      <c r="M7" s="3">
        <v>23000000</v>
      </c>
      <c r="N7" s="3">
        <v>16815000</v>
      </c>
      <c r="O7" s="3">
        <v>15265000</v>
      </c>
      <c r="P7" s="3">
        <v>1825000</v>
      </c>
      <c r="Q7" s="3">
        <v>628569</v>
      </c>
      <c r="R7" s="3">
        <v>2453569</v>
      </c>
    </row>
    <row r="8" spans="1:18" x14ac:dyDescent="0.3">
      <c r="A8" s="77">
        <v>2025</v>
      </c>
      <c r="B8" s="3">
        <v>22703531</v>
      </c>
      <c r="C8" s="3">
        <v>4436983</v>
      </c>
      <c r="D8" s="3">
        <v>708925</v>
      </c>
      <c r="E8" s="60">
        <f t="shared" si="0"/>
        <v>27849439</v>
      </c>
      <c r="L8" t="s">
        <v>623</v>
      </c>
      <c r="M8" s="3">
        <v>5470000</v>
      </c>
      <c r="N8" s="3">
        <v>5470000</v>
      </c>
      <c r="O8" s="3">
        <v>5330000</v>
      </c>
      <c r="P8" s="3">
        <v>205000</v>
      </c>
      <c r="Q8" s="3">
        <v>177043</v>
      </c>
      <c r="R8" s="3">
        <v>382043</v>
      </c>
    </row>
    <row r="9" spans="1:18" x14ac:dyDescent="0.3">
      <c r="A9" s="77">
        <v>2026</v>
      </c>
      <c r="B9" s="3">
        <v>19995330</v>
      </c>
      <c r="C9" s="3">
        <v>3951589</v>
      </c>
      <c r="D9" s="3">
        <v>389000</v>
      </c>
      <c r="E9" s="60">
        <f t="shared" si="0"/>
        <v>24335919</v>
      </c>
      <c r="L9" t="s">
        <v>573</v>
      </c>
      <c r="M9" s="3">
        <v>6945000</v>
      </c>
      <c r="N9" s="3">
        <v>4045000</v>
      </c>
      <c r="O9" s="3">
        <v>3285000</v>
      </c>
      <c r="P9" s="3">
        <v>830000</v>
      </c>
      <c r="Q9" s="3">
        <v>110650</v>
      </c>
      <c r="R9" s="3">
        <v>940650</v>
      </c>
    </row>
    <row r="10" spans="1:18" x14ac:dyDescent="0.3">
      <c r="A10" s="77">
        <v>2027</v>
      </c>
      <c r="B10" s="3">
        <v>15705476</v>
      </c>
      <c r="C10" s="3">
        <v>3602535</v>
      </c>
      <c r="D10" s="3">
        <v>199875</v>
      </c>
      <c r="E10" s="60">
        <f t="shared" si="0"/>
        <v>19507886</v>
      </c>
      <c r="L10" t="s">
        <v>572</v>
      </c>
      <c r="M10" s="3">
        <v>41665000</v>
      </c>
      <c r="N10" s="3">
        <v>39185000</v>
      </c>
      <c r="O10" s="3">
        <v>34630000</v>
      </c>
      <c r="P10" s="3">
        <v>4610000</v>
      </c>
      <c r="Q10" s="3">
        <v>1583450</v>
      </c>
      <c r="R10" s="3">
        <v>6193450</v>
      </c>
    </row>
    <row r="11" spans="1:18" x14ac:dyDescent="0.3">
      <c r="A11" s="77">
        <v>2029</v>
      </c>
      <c r="B11" s="3">
        <v>15242600</v>
      </c>
      <c r="C11" s="3">
        <v>2917273</v>
      </c>
      <c r="D11" s="3"/>
      <c r="E11" s="60">
        <f t="shared" si="0"/>
        <v>18159873</v>
      </c>
      <c r="L11" t="s">
        <v>624</v>
      </c>
      <c r="M11" s="3">
        <v>6850000</v>
      </c>
      <c r="N11" s="3">
        <v>3695000</v>
      </c>
      <c r="O11" s="3">
        <v>2280000</v>
      </c>
      <c r="P11" s="3">
        <v>780000</v>
      </c>
      <c r="Q11" s="3">
        <v>78767</v>
      </c>
      <c r="R11" s="3">
        <v>858767</v>
      </c>
    </row>
    <row r="12" spans="1:18" x14ac:dyDescent="0.3">
      <c r="A12" s="77"/>
      <c r="B12" s="3"/>
      <c r="C12" s="3"/>
      <c r="D12" s="3"/>
      <c r="E12" s="60"/>
      <c r="L12" t="s">
        <v>668</v>
      </c>
      <c r="M12" s="3">
        <v>2150000</v>
      </c>
      <c r="N12" s="3">
        <v>2150000</v>
      </c>
      <c r="O12" s="3">
        <v>2005000</v>
      </c>
      <c r="P12" s="3">
        <v>85000</v>
      </c>
      <c r="Q12" s="3">
        <v>64622</v>
      </c>
      <c r="R12" s="3">
        <v>149622</v>
      </c>
    </row>
    <row r="13" spans="1:18" x14ac:dyDescent="0.3">
      <c r="A13" s="77"/>
      <c r="B13" s="3"/>
      <c r="C13" s="3"/>
      <c r="D13" s="3"/>
      <c r="E13" s="60"/>
      <c r="L13" t="s">
        <v>662</v>
      </c>
      <c r="M13" s="3">
        <v>11425000</v>
      </c>
      <c r="N13" s="3">
        <v>11425000</v>
      </c>
      <c r="O13" s="3">
        <v>11425000</v>
      </c>
      <c r="P13" s="3">
        <v>0</v>
      </c>
      <c r="Q13" s="3">
        <v>236331</v>
      </c>
      <c r="R13" s="3">
        <v>236331</v>
      </c>
    </row>
    <row r="14" spans="1:18" x14ac:dyDescent="0.3">
      <c r="A14" s="77"/>
      <c r="B14" s="3"/>
      <c r="C14" s="3"/>
      <c r="D14" s="3"/>
      <c r="E14" s="60"/>
      <c r="L14" t="s">
        <v>669</v>
      </c>
      <c r="M14" s="3">
        <v>5600000</v>
      </c>
      <c r="N14" s="3">
        <v>5600000</v>
      </c>
      <c r="O14" s="3">
        <v>50000</v>
      </c>
      <c r="P14" s="3">
        <v>50000</v>
      </c>
      <c r="Q14" s="3">
        <v>1034</v>
      </c>
      <c r="R14" s="3">
        <v>51034</v>
      </c>
    </row>
    <row r="15" spans="1:18" x14ac:dyDescent="0.3">
      <c r="A15" s="77">
        <v>2030</v>
      </c>
      <c r="B15" s="3">
        <v>15242206</v>
      </c>
      <c r="C15" s="3">
        <v>2569123</v>
      </c>
      <c r="D15" s="3"/>
      <c r="E15" s="60">
        <f t="shared" si="0"/>
        <v>17811329</v>
      </c>
      <c r="L15" t="s">
        <v>627</v>
      </c>
      <c r="M15" s="3">
        <v>7855000</v>
      </c>
      <c r="N15" s="3">
        <v>6900000</v>
      </c>
      <c r="O15" s="3">
        <v>1280000</v>
      </c>
      <c r="P15" s="3">
        <v>855000</v>
      </c>
      <c r="Q15" s="3">
        <v>11887</v>
      </c>
      <c r="R15" s="3">
        <v>866887</v>
      </c>
    </row>
    <row r="16" spans="1:18" x14ac:dyDescent="0.3">
      <c r="A16" s="77">
        <v>2031</v>
      </c>
      <c r="B16" s="3">
        <v>9532538</v>
      </c>
      <c r="C16" s="3">
        <v>2211818</v>
      </c>
      <c r="D16" s="3"/>
      <c r="E16" s="60">
        <f t="shared" si="0"/>
        <v>11744356</v>
      </c>
      <c r="L16" t="s">
        <v>628</v>
      </c>
      <c r="M16" s="3">
        <v>20720000</v>
      </c>
      <c r="N16" s="3">
        <v>18000000</v>
      </c>
      <c r="O16" s="3">
        <v>13915000</v>
      </c>
      <c r="P16" s="3">
        <v>1720000</v>
      </c>
      <c r="Q16" s="3">
        <v>576700</v>
      </c>
      <c r="R16" s="3">
        <v>2296700</v>
      </c>
    </row>
    <row r="17" spans="1:18" x14ac:dyDescent="0.3">
      <c r="A17" s="77">
        <v>2032</v>
      </c>
      <c r="B17" s="3">
        <v>9574472</v>
      </c>
      <c r="C17" s="3">
        <v>1853328</v>
      </c>
      <c r="D17" s="3"/>
      <c r="E17" s="60">
        <f t="shared" si="0"/>
        <v>11427800</v>
      </c>
      <c r="L17" t="s">
        <v>629</v>
      </c>
      <c r="M17" s="3">
        <v>8315000</v>
      </c>
      <c r="N17" s="3">
        <v>4290000</v>
      </c>
      <c r="O17" s="3">
        <v>1035000</v>
      </c>
      <c r="P17" s="3">
        <v>130000</v>
      </c>
      <c r="Q17" s="3">
        <v>23945</v>
      </c>
      <c r="R17" s="3">
        <v>153945</v>
      </c>
    </row>
    <row r="18" spans="1:18" x14ac:dyDescent="0.3">
      <c r="A18" s="77">
        <v>2033</v>
      </c>
      <c r="B18" s="3">
        <v>9470874</v>
      </c>
      <c r="C18" s="3">
        <v>1704069</v>
      </c>
      <c r="D18" s="3"/>
      <c r="E18" s="60">
        <f t="shared" si="0"/>
        <v>11174943</v>
      </c>
      <c r="L18" t="s">
        <v>581</v>
      </c>
      <c r="M18" s="3">
        <v>14845000</v>
      </c>
      <c r="N18" s="3">
        <v>6270000</v>
      </c>
      <c r="O18" s="3">
        <v>3655000</v>
      </c>
      <c r="P18" s="3">
        <v>665000</v>
      </c>
      <c r="Q18" s="3">
        <v>132600</v>
      </c>
      <c r="R18" s="3">
        <v>797600</v>
      </c>
    </row>
    <row r="19" spans="1:18" x14ac:dyDescent="0.3">
      <c r="A19" s="77">
        <v>2034</v>
      </c>
      <c r="B19" s="3">
        <v>9479016</v>
      </c>
      <c r="C19" s="3">
        <v>1213188</v>
      </c>
      <c r="D19" s="3"/>
      <c r="E19" s="60">
        <f t="shared" si="0"/>
        <v>10692204</v>
      </c>
      <c r="L19" t="s">
        <v>663</v>
      </c>
      <c r="M19" s="3">
        <v>275000</v>
      </c>
      <c r="N19" s="3">
        <v>275000</v>
      </c>
      <c r="O19" s="3">
        <v>150000</v>
      </c>
      <c r="P19" s="3">
        <v>30000</v>
      </c>
      <c r="Q19" s="3">
        <v>4050</v>
      </c>
      <c r="R19" s="3">
        <v>34050</v>
      </c>
    </row>
    <row r="20" spans="1:18" x14ac:dyDescent="0.3">
      <c r="A20" s="77">
        <v>2035</v>
      </c>
      <c r="B20" s="3">
        <v>9476314</v>
      </c>
      <c r="C20" s="3">
        <v>1071188</v>
      </c>
      <c r="D20" s="3"/>
      <c r="E20" s="60">
        <f t="shared" si="0"/>
        <v>10547502</v>
      </c>
      <c r="L20" t="s">
        <v>631</v>
      </c>
      <c r="M20" s="3">
        <v>6640000</v>
      </c>
      <c r="N20" s="3">
        <v>5775000</v>
      </c>
      <c r="O20" s="3">
        <v>2065000</v>
      </c>
      <c r="P20" s="3">
        <v>190000</v>
      </c>
      <c r="Q20" s="3">
        <v>61282</v>
      </c>
      <c r="R20" s="3">
        <v>251282</v>
      </c>
    </row>
    <row r="21" spans="1:18" x14ac:dyDescent="0.3">
      <c r="A21" s="77"/>
      <c r="B21" s="3"/>
      <c r="C21" s="3"/>
      <c r="D21" s="3"/>
      <c r="E21" s="60"/>
      <c r="L21" t="s">
        <v>647</v>
      </c>
      <c r="M21" s="3">
        <v>7965000</v>
      </c>
      <c r="N21" s="3">
        <v>3085000</v>
      </c>
      <c r="O21" s="3">
        <v>55000</v>
      </c>
      <c r="P21" s="3">
        <v>25000</v>
      </c>
      <c r="Q21" s="3">
        <v>1350</v>
      </c>
      <c r="R21" s="3">
        <v>26350</v>
      </c>
    </row>
    <row r="22" spans="1:18" x14ac:dyDescent="0.3">
      <c r="A22" s="77"/>
      <c r="B22" s="3"/>
      <c r="C22" s="3"/>
      <c r="D22" s="3"/>
      <c r="E22" s="60"/>
      <c r="L22" t="s">
        <v>666</v>
      </c>
      <c r="M22" s="3">
        <v>6105000</v>
      </c>
      <c r="N22" s="3">
        <v>6105000</v>
      </c>
      <c r="O22" s="3">
        <v>2285000</v>
      </c>
      <c r="P22" s="3">
        <v>735000</v>
      </c>
      <c r="Q22" s="3">
        <v>75796</v>
      </c>
      <c r="R22" s="3">
        <v>810796</v>
      </c>
    </row>
    <row r="23" spans="1:18" x14ac:dyDescent="0.3">
      <c r="A23" s="77">
        <v>2036</v>
      </c>
      <c r="B23" s="3">
        <v>9336388</v>
      </c>
      <c r="C23" s="3">
        <v>922572</v>
      </c>
      <c r="D23" s="3"/>
      <c r="E23" s="60">
        <f t="shared" si="0"/>
        <v>10258960</v>
      </c>
      <c r="L23" s="5" t="s">
        <v>633</v>
      </c>
      <c r="M23" s="3">
        <v>81445000</v>
      </c>
      <c r="N23" s="3">
        <v>73000000</v>
      </c>
      <c r="O23" s="3">
        <v>60465000</v>
      </c>
      <c r="P23" s="3">
        <v>4235000</v>
      </c>
      <c r="Q23" s="3">
        <v>2832687</v>
      </c>
      <c r="R23" s="3">
        <v>7067687</v>
      </c>
    </row>
    <row r="24" spans="1:18" x14ac:dyDescent="0.3">
      <c r="A24" s="77"/>
      <c r="B24" s="3"/>
      <c r="C24" s="3"/>
      <c r="D24" s="3"/>
      <c r="E24" s="60"/>
      <c r="L24" s="5" t="s">
        <v>634</v>
      </c>
      <c r="M24" s="3">
        <v>0</v>
      </c>
      <c r="N24" s="3">
        <v>4365000</v>
      </c>
      <c r="O24" s="3">
        <v>2065000</v>
      </c>
      <c r="P24" s="3">
        <v>480000</v>
      </c>
      <c r="Q24" s="3">
        <v>82088</v>
      </c>
      <c r="R24" s="3">
        <v>562088</v>
      </c>
    </row>
    <row r="25" spans="1:18" x14ac:dyDescent="0.3">
      <c r="A25" s="77">
        <v>2037</v>
      </c>
      <c r="B25" s="3">
        <v>8796553</v>
      </c>
      <c r="C25" s="3">
        <v>851359</v>
      </c>
      <c r="D25" s="3"/>
      <c r="E25" s="60">
        <f t="shared" si="0"/>
        <v>9647912</v>
      </c>
      <c r="L25" s="5" t="s">
        <v>635</v>
      </c>
      <c r="M25" s="3">
        <v>18305000</v>
      </c>
      <c r="N25" s="3">
        <v>7520000</v>
      </c>
      <c r="O25" s="3">
        <v>2470000</v>
      </c>
      <c r="P25" s="3">
        <v>380000</v>
      </c>
      <c r="Q25" s="3">
        <v>87925</v>
      </c>
      <c r="R25" s="3">
        <v>467925</v>
      </c>
    </row>
    <row r="26" spans="1:18" x14ac:dyDescent="0.3">
      <c r="A26" s="77">
        <v>2038</v>
      </c>
      <c r="B26" s="3">
        <v>6066156</v>
      </c>
      <c r="C26" s="3">
        <v>663616</v>
      </c>
      <c r="D26" s="3"/>
      <c r="E26" s="60">
        <f t="shared" si="0"/>
        <v>6729772</v>
      </c>
      <c r="L26" s="5" t="s">
        <v>636</v>
      </c>
      <c r="M26" s="3">
        <v>20625000</v>
      </c>
      <c r="N26" s="3">
        <v>14460000</v>
      </c>
      <c r="O26" s="3">
        <v>2405000</v>
      </c>
      <c r="P26" s="3">
        <v>1430000</v>
      </c>
      <c r="Q26" s="3">
        <v>73662</v>
      </c>
      <c r="R26" s="3">
        <v>1503662</v>
      </c>
    </row>
    <row r="27" spans="1:18" ht="16.2" x14ac:dyDescent="0.45">
      <c r="A27" s="77">
        <v>2039</v>
      </c>
      <c r="B27" s="3">
        <v>1710984</v>
      </c>
      <c r="C27" s="3">
        <v>461825</v>
      </c>
      <c r="D27" s="3"/>
      <c r="E27" s="60">
        <f t="shared" si="0"/>
        <v>2172809</v>
      </c>
      <c r="L27" s="5" t="s">
        <v>637</v>
      </c>
      <c r="M27" s="6">
        <v>11800000</v>
      </c>
      <c r="N27" s="6">
        <v>5370000</v>
      </c>
      <c r="O27" s="6">
        <v>955000</v>
      </c>
      <c r="P27" s="6">
        <v>145000</v>
      </c>
      <c r="Q27" s="6">
        <v>31105</v>
      </c>
      <c r="R27" s="6">
        <v>176105</v>
      </c>
    </row>
    <row r="28" spans="1:18" x14ac:dyDescent="0.3">
      <c r="A28" s="77"/>
      <c r="B28" s="3"/>
      <c r="C28" s="3"/>
      <c r="D28" s="3"/>
      <c r="E28" s="60"/>
      <c r="L28" s="1" t="s">
        <v>638</v>
      </c>
      <c r="M28" s="3">
        <f t="shared" ref="M28:R28" si="1">SUM(M4:M27)</f>
        <v>363970000</v>
      </c>
      <c r="N28" s="3">
        <f t="shared" si="1"/>
        <v>294455000</v>
      </c>
      <c r="O28" s="3">
        <f t="shared" si="1"/>
        <v>217725000</v>
      </c>
      <c r="P28" s="3">
        <f t="shared" si="1"/>
        <v>26685000</v>
      </c>
      <c r="Q28" s="3">
        <f t="shared" si="1"/>
        <v>8809040</v>
      </c>
      <c r="R28" s="3">
        <f t="shared" si="1"/>
        <v>35494040</v>
      </c>
    </row>
    <row r="29" spans="1:18" x14ac:dyDescent="0.3">
      <c r="L29" s="5" t="s">
        <v>639</v>
      </c>
      <c r="M29" s="3"/>
      <c r="N29" s="3"/>
      <c r="O29" s="3"/>
      <c r="P29" s="3"/>
      <c r="Q29" s="3"/>
      <c r="R29" s="3"/>
    </row>
    <row r="30" spans="1:18" x14ac:dyDescent="0.3">
      <c r="L30" s="5" t="s">
        <v>648</v>
      </c>
      <c r="M30" s="3"/>
      <c r="N30" s="3"/>
      <c r="O30" s="3"/>
      <c r="P30" s="3"/>
      <c r="Q30" s="3"/>
      <c r="R30" s="3"/>
    </row>
    <row r="31" spans="1:18" x14ac:dyDescent="0.3">
      <c r="A31" s="177" t="s">
        <v>547</v>
      </c>
      <c r="B31" s="177"/>
      <c r="C31" s="177"/>
      <c r="D31" s="177"/>
      <c r="E31" s="177"/>
      <c r="L31" s="5" t="s">
        <v>640</v>
      </c>
      <c r="M31" s="3">
        <v>500000</v>
      </c>
      <c r="N31" s="3">
        <v>500000</v>
      </c>
      <c r="O31" s="3">
        <v>192920</v>
      </c>
      <c r="P31" s="3">
        <v>45888</v>
      </c>
      <c r="Q31" s="3">
        <v>8088</v>
      </c>
      <c r="R31" s="3">
        <v>53976</v>
      </c>
    </row>
    <row r="32" spans="1:18" x14ac:dyDescent="0.3">
      <c r="A32" t="s">
        <v>545</v>
      </c>
      <c r="B32" t="s">
        <v>109</v>
      </c>
      <c r="C32" t="s">
        <v>548</v>
      </c>
      <c r="D32" t="s">
        <v>217</v>
      </c>
      <c r="L32" s="5" t="s">
        <v>641</v>
      </c>
      <c r="M32" s="3">
        <v>787500</v>
      </c>
      <c r="N32" s="3">
        <v>787500</v>
      </c>
      <c r="O32" s="3">
        <v>306177</v>
      </c>
      <c r="P32" s="3">
        <v>45672</v>
      </c>
      <c r="Q32" s="3">
        <v>12655</v>
      </c>
      <c r="R32" s="3">
        <v>58327</v>
      </c>
    </row>
    <row r="33" spans="1:18" x14ac:dyDescent="0.3">
      <c r="A33" s="77">
        <v>2020</v>
      </c>
      <c r="B33" s="3">
        <v>35321051</v>
      </c>
      <c r="C33" s="3">
        <v>12693426</v>
      </c>
      <c r="D33" s="3">
        <f>SUM(B33:C33)</f>
        <v>48014477</v>
      </c>
      <c r="L33" s="5" t="s">
        <v>642</v>
      </c>
      <c r="M33" s="3">
        <v>512500</v>
      </c>
      <c r="N33" s="3">
        <v>512500</v>
      </c>
      <c r="O33" s="3">
        <v>173522</v>
      </c>
      <c r="P33" s="3">
        <v>31595</v>
      </c>
      <c r="Q33" s="3">
        <v>8096</v>
      </c>
      <c r="R33" s="3">
        <v>39691</v>
      </c>
    </row>
    <row r="34" spans="1:18" x14ac:dyDescent="0.3">
      <c r="A34" s="77">
        <v>2021</v>
      </c>
      <c r="B34" s="3">
        <v>35261277</v>
      </c>
      <c r="C34" s="3">
        <v>10973334</v>
      </c>
      <c r="D34" s="3">
        <f t="shared" ref="D34:D52" si="2">SUM(B34:C34)</f>
        <v>46234611</v>
      </c>
      <c r="L34" s="5" t="s">
        <v>664</v>
      </c>
      <c r="M34" s="9">
        <v>496845</v>
      </c>
      <c r="N34" s="9">
        <v>496845</v>
      </c>
      <c r="O34" s="9">
        <v>120881</v>
      </c>
      <c r="P34" s="9">
        <v>120881</v>
      </c>
      <c r="Q34" s="9">
        <v>3330</v>
      </c>
      <c r="R34" s="9">
        <v>124211</v>
      </c>
    </row>
    <row r="35" spans="1:18" ht="16.2" x14ac:dyDescent="0.45">
      <c r="A35" s="77">
        <v>2022</v>
      </c>
      <c r="B35" s="3">
        <v>29405979</v>
      </c>
      <c r="C35" s="3">
        <v>9609535</v>
      </c>
      <c r="D35" s="3">
        <f t="shared" si="2"/>
        <v>39015514</v>
      </c>
      <c r="L35" s="5" t="s">
        <v>665</v>
      </c>
      <c r="M35" s="6">
        <v>560785</v>
      </c>
      <c r="N35" s="6">
        <v>560785</v>
      </c>
      <c r="O35" s="6">
        <v>145630</v>
      </c>
      <c r="P35" s="6">
        <v>145630</v>
      </c>
      <c r="Q35" s="6">
        <v>4313</v>
      </c>
      <c r="R35" s="6">
        <v>149943</v>
      </c>
    </row>
    <row r="36" spans="1:18" x14ac:dyDescent="0.3">
      <c r="A36" s="77"/>
      <c r="B36" s="3"/>
      <c r="C36" s="3"/>
      <c r="D36" s="3"/>
      <c r="L36" s="5" t="s">
        <v>643</v>
      </c>
      <c r="M36" s="3">
        <f t="shared" ref="M36:R36" si="3">SUM(M31:M35)</f>
        <v>2857630</v>
      </c>
      <c r="N36" s="3">
        <f t="shared" si="3"/>
        <v>2857630</v>
      </c>
      <c r="O36" s="3">
        <f t="shared" si="3"/>
        <v>939130</v>
      </c>
      <c r="P36" s="3">
        <f t="shared" si="3"/>
        <v>389666</v>
      </c>
      <c r="Q36" s="3">
        <f t="shared" si="3"/>
        <v>36482</v>
      </c>
      <c r="R36" s="3">
        <f t="shared" si="3"/>
        <v>426148</v>
      </c>
    </row>
    <row r="37" spans="1:18" x14ac:dyDescent="0.3">
      <c r="A37" s="77">
        <v>2023</v>
      </c>
      <c r="B37" s="3">
        <v>23996071</v>
      </c>
      <c r="C37" s="3">
        <v>8420994</v>
      </c>
      <c r="D37" s="3">
        <f t="shared" si="2"/>
        <v>32417065</v>
      </c>
      <c r="L37" s="1"/>
      <c r="M37" s="3"/>
      <c r="N37" s="3"/>
      <c r="O37" s="3"/>
      <c r="P37" s="3"/>
      <c r="Q37" s="3"/>
      <c r="R37" s="3"/>
    </row>
    <row r="38" spans="1:18" x14ac:dyDescent="0.3">
      <c r="A38" s="77">
        <v>2025</v>
      </c>
      <c r="B38" s="3">
        <v>21425463</v>
      </c>
      <c r="C38" s="3">
        <v>6423975</v>
      </c>
      <c r="D38" s="3">
        <f t="shared" si="2"/>
        <v>27849438</v>
      </c>
      <c r="L38" s="1" t="s">
        <v>644</v>
      </c>
      <c r="M38" s="3">
        <f>SUM(M36,M28)</f>
        <v>366827630</v>
      </c>
      <c r="N38" s="3">
        <f>SUM(N28,N36)</f>
        <v>297312630</v>
      </c>
      <c r="O38" s="3">
        <f t="shared" ref="O38:R38" si="4">SUM(O28,O36)</f>
        <v>218664130</v>
      </c>
      <c r="P38" s="3">
        <f t="shared" si="4"/>
        <v>27074666</v>
      </c>
      <c r="Q38" s="3">
        <f t="shared" si="4"/>
        <v>8845522</v>
      </c>
      <c r="R38" s="3">
        <f t="shared" si="4"/>
        <v>35920188</v>
      </c>
    </row>
    <row r="39" spans="1:18" ht="16.2" x14ac:dyDescent="0.45">
      <c r="A39" s="77">
        <v>2026</v>
      </c>
      <c r="B39" s="3">
        <v>18865000</v>
      </c>
      <c r="C39" s="3">
        <v>5470918</v>
      </c>
      <c r="D39" s="3">
        <f t="shared" si="2"/>
        <v>24335918</v>
      </c>
      <c r="L39" s="1" t="s">
        <v>645</v>
      </c>
      <c r="M39" s="3"/>
      <c r="N39" s="3"/>
      <c r="O39" s="3"/>
      <c r="P39" s="3"/>
      <c r="Q39" s="3"/>
      <c r="R39" s="6">
        <v>28000</v>
      </c>
    </row>
    <row r="40" spans="1:18" x14ac:dyDescent="0.3">
      <c r="A40" s="77">
        <v>2027</v>
      </c>
      <c r="B40" s="3">
        <v>14840000</v>
      </c>
      <c r="C40" s="3">
        <v>4667886</v>
      </c>
      <c r="D40" s="3">
        <f t="shared" si="2"/>
        <v>19507886</v>
      </c>
      <c r="L40" s="1" t="s">
        <v>646</v>
      </c>
      <c r="M40" s="3"/>
      <c r="N40" s="3"/>
      <c r="O40" s="3"/>
      <c r="P40" s="3"/>
      <c r="Q40" s="3"/>
      <c r="R40" s="3">
        <f>SUM(R38:R39)</f>
        <v>35948188</v>
      </c>
    </row>
    <row r="41" spans="1:18" ht="16.2" x14ac:dyDescent="0.45">
      <c r="A41" s="77">
        <v>2028</v>
      </c>
      <c r="B41" s="3">
        <v>14500000</v>
      </c>
      <c r="C41" s="3">
        <v>3990913</v>
      </c>
      <c r="D41" s="3">
        <f t="shared" si="2"/>
        <v>18490913</v>
      </c>
      <c r="M41" s="6"/>
      <c r="N41" s="6"/>
      <c r="O41" s="6"/>
      <c r="P41" s="6"/>
      <c r="Q41" s="6"/>
      <c r="R41" s="6"/>
    </row>
    <row r="42" spans="1:18" x14ac:dyDescent="0.3">
      <c r="A42" s="77">
        <v>2029</v>
      </c>
      <c r="B42" s="3">
        <v>14825000</v>
      </c>
      <c r="C42" s="3">
        <v>3334873</v>
      </c>
      <c r="D42" s="3">
        <f t="shared" si="2"/>
        <v>18159873</v>
      </c>
      <c r="M42" s="75"/>
      <c r="N42" s="75"/>
      <c r="O42" s="75"/>
      <c r="P42" s="75"/>
      <c r="Q42" s="75"/>
      <c r="R42" s="75"/>
    </row>
    <row r="43" spans="1:18" x14ac:dyDescent="0.3">
      <c r="A43" s="77">
        <v>2030</v>
      </c>
      <c r="B43" s="3">
        <v>15105000</v>
      </c>
      <c r="C43" s="3">
        <v>2706328</v>
      </c>
      <c r="D43" s="3">
        <f t="shared" si="2"/>
        <v>17811328</v>
      </c>
      <c r="M43" s="75"/>
      <c r="N43" s="75"/>
      <c r="O43" s="75"/>
      <c r="P43" s="75"/>
      <c r="Q43" s="75"/>
      <c r="R43" s="75"/>
    </row>
    <row r="44" spans="1:18" x14ac:dyDescent="0.3">
      <c r="A44" s="77">
        <v>2032</v>
      </c>
      <c r="B44" s="3">
        <v>9475000</v>
      </c>
      <c r="C44" s="3">
        <v>1952800</v>
      </c>
      <c r="D44" s="3">
        <f t="shared" si="2"/>
        <v>11427800</v>
      </c>
      <c r="M44" s="75"/>
      <c r="N44" s="75"/>
      <c r="O44" s="75"/>
      <c r="P44" s="75"/>
      <c r="Q44" s="75"/>
      <c r="R44" s="75"/>
    </row>
    <row r="45" spans="1:18" x14ac:dyDescent="0.3">
      <c r="A45" s="77">
        <v>2033</v>
      </c>
      <c r="B45" s="3">
        <v>9520000</v>
      </c>
      <c r="C45" s="3">
        <v>1654943</v>
      </c>
      <c r="D45" s="3">
        <f t="shared" si="2"/>
        <v>11174943</v>
      </c>
      <c r="M45" s="75"/>
      <c r="N45" s="75"/>
      <c r="O45" s="75"/>
      <c r="P45" s="75"/>
      <c r="Q45" s="75"/>
      <c r="R45" s="75"/>
    </row>
    <row r="46" spans="1:18" x14ac:dyDescent="0.3">
      <c r="A46" s="77">
        <v>2034</v>
      </c>
      <c r="B46" s="3">
        <v>9335000</v>
      </c>
      <c r="C46" s="3">
        <v>1357204</v>
      </c>
      <c r="D46" s="3">
        <f t="shared" si="2"/>
        <v>10692204</v>
      </c>
      <c r="M46" s="84"/>
      <c r="N46" s="84"/>
      <c r="O46" s="84"/>
      <c r="P46" s="84"/>
      <c r="Q46" s="84"/>
      <c r="R46" s="84"/>
    </row>
    <row r="47" spans="1:18" x14ac:dyDescent="0.3">
      <c r="A47" s="77">
        <v>2035</v>
      </c>
      <c r="B47" s="3">
        <v>9490000</v>
      </c>
      <c r="C47" s="3">
        <v>1057502</v>
      </c>
      <c r="D47" s="3">
        <f t="shared" si="2"/>
        <v>10547502</v>
      </c>
    </row>
    <row r="48" spans="1:18" x14ac:dyDescent="0.3">
      <c r="A48" s="77">
        <v>2036</v>
      </c>
      <c r="B48" s="3">
        <v>9510000</v>
      </c>
      <c r="C48" s="3">
        <v>748959</v>
      </c>
      <c r="D48" s="3">
        <f t="shared" si="2"/>
        <v>10258959</v>
      </c>
    </row>
    <row r="49" spans="1:5" x14ac:dyDescent="0.3">
      <c r="A49" s="77">
        <v>2037</v>
      </c>
      <c r="B49" s="3">
        <v>9210000</v>
      </c>
      <c r="C49" s="3">
        <v>437913</v>
      </c>
      <c r="D49" s="3">
        <f t="shared" si="2"/>
        <v>9647913</v>
      </c>
    </row>
    <row r="50" spans="1:5" x14ac:dyDescent="0.3">
      <c r="A50" s="77">
        <v>2038</v>
      </c>
      <c r="B50" s="3">
        <v>6555000</v>
      </c>
      <c r="C50" s="3">
        <v>174772</v>
      </c>
      <c r="D50" s="3">
        <f t="shared" si="2"/>
        <v>6729772</v>
      </c>
    </row>
    <row r="51" spans="1:5" x14ac:dyDescent="0.3">
      <c r="A51" s="77">
        <v>2039</v>
      </c>
      <c r="B51" s="3">
        <v>2140000</v>
      </c>
      <c r="C51" s="3">
        <v>32809</v>
      </c>
      <c r="D51" s="3">
        <f t="shared" si="2"/>
        <v>2172809</v>
      </c>
    </row>
    <row r="52" spans="1:5" x14ac:dyDescent="0.3">
      <c r="B52" s="3">
        <f>SUM(B33:B51)</f>
        <v>288779841</v>
      </c>
      <c r="C52" s="3">
        <f>SUM(C33:C51)</f>
        <v>75709084</v>
      </c>
      <c r="D52" s="3">
        <f t="shared" si="2"/>
        <v>364488925</v>
      </c>
    </row>
    <row r="54" spans="1:5" x14ac:dyDescent="0.3">
      <c r="A54" s="174" t="s">
        <v>18</v>
      </c>
      <c r="B54" s="174"/>
      <c r="C54" s="174"/>
      <c r="D54" s="174"/>
      <c r="E54" s="174"/>
    </row>
    <row r="55" spans="1:5" x14ac:dyDescent="0.3">
      <c r="B55" t="s">
        <v>549</v>
      </c>
      <c r="C55" t="s">
        <v>550</v>
      </c>
      <c r="D55" t="s">
        <v>551</v>
      </c>
      <c r="E55" t="s">
        <v>552</v>
      </c>
    </row>
    <row r="56" spans="1:5" ht="15" customHeight="1" x14ac:dyDescent="0.3">
      <c r="A56" s="1" t="s">
        <v>103</v>
      </c>
      <c r="B56" s="1">
        <v>2793966</v>
      </c>
      <c r="C56" s="1">
        <v>3082101</v>
      </c>
      <c r="D56" s="1">
        <v>3083197</v>
      </c>
      <c r="E56" s="1">
        <v>3178487</v>
      </c>
    </row>
    <row r="58" spans="1:5" x14ac:dyDescent="0.3">
      <c r="A58" s="1" t="s">
        <v>104</v>
      </c>
    </row>
    <row r="59" spans="1:5" x14ac:dyDescent="0.3">
      <c r="A59" t="s">
        <v>105</v>
      </c>
      <c r="B59">
        <v>36109871</v>
      </c>
      <c r="C59">
        <v>38562055</v>
      </c>
      <c r="D59">
        <v>38530613</v>
      </c>
      <c r="E59">
        <v>40254593</v>
      </c>
    </row>
    <row r="60" spans="1:5" x14ac:dyDescent="0.3">
      <c r="A60" t="s">
        <v>106</v>
      </c>
      <c r="B60" s="2">
        <v>123763</v>
      </c>
      <c r="C60" s="2">
        <v>147228</v>
      </c>
      <c r="D60" s="2">
        <v>185563</v>
      </c>
      <c r="E60" s="2">
        <v>169680</v>
      </c>
    </row>
    <row r="61" spans="1:5" x14ac:dyDescent="0.3">
      <c r="A61" s="1" t="s">
        <v>107</v>
      </c>
      <c r="B61" s="1">
        <v>36233634</v>
      </c>
      <c r="C61" s="1">
        <v>38709283</v>
      </c>
      <c r="D61" s="1">
        <f>SUM(D59:D60)</f>
        <v>38716176</v>
      </c>
      <c r="E61" s="1">
        <v>40424273</v>
      </c>
    </row>
    <row r="63" spans="1:5" x14ac:dyDescent="0.3">
      <c r="A63" s="1" t="s">
        <v>30</v>
      </c>
      <c r="B63" s="1">
        <v>39027600</v>
      </c>
      <c r="C63" s="1">
        <v>41791384</v>
      </c>
      <c r="D63" s="1">
        <f>D61+D56</f>
        <v>41799373</v>
      </c>
      <c r="E63" s="1">
        <f>E61+E56</f>
        <v>43602760</v>
      </c>
    </row>
    <row r="65" spans="1:5" x14ac:dyDescent="0.3">
      <c r="A65" s="1" t="s">
        <v>108</v>
      </c>
    </row>
    <row r="66" spans="1:5" x14ac:dyDescent="0.3">
      <c r="A66" t="s">
        <v>109</v>
      </c>
      <c r="B66">
        <v>26685000</v>
      </c>
      <c r="C66">
        <v>27490000</v>
      </c>
      <c r="D66">
        <v>27490000</v>
      </c>
      <c r="E66">
        <v>29525000</v>
      </c>
    </row>
    <row r="67" spans="1:5" x14ac:dyDescent="0.3">
      <c r="A67" t="s">
        <v>110</v>
      </c>
      <c r="B67">
        <v>8833255</v>
      </c>
      <c r="C67">
        <v>10978324</v>
      </c>
      <c r="D67">
        <v>10978324</v>
      </c>
      <c r="E67">
        <v>10627723</v>
      </c>
    </row>
    <row r="68" spans="1:5" x14ac:dyDescent="0.3">
      <c r="A68" t="s">
        <v>111</v>
      </c>
      <c r="B68" s="2">
        <v>426148</v>
      </c>
      <c r="C68" s="2">
        <v>148562</v>
      </c>
      <c r="D68" s="2">
        <v>148562</v>
      </c>
      <c r="E68" s="2">
        <v>134573</v>
      </c>
    </row>
    <row r="69" spans="1:5" x14ac:dyDescent="0.3">
      <c r="A69" s="1" t="s">
        <v>112</v>
      </c>
      <c r="B69" s="1">
        <v>35944403</v>
      </c>
      <c r="C69" s="1">
        <v>38616886</v>
      </c>
      <c r="D69" s="1">
        <f>SUM(D66:D68)</f>
        <v>38616886</v>
      </c>
      <c r="E69" s="1">
        <f>SUM(E66:E68)</f>
        <v>40287296</v>
      </c>
    </row>
    <row r="71" spans="1:5" x14ac:dyDescent="0.3">
      <c r="A71" s="1" t="s">
        <v>38</v>
      </c>
      <c r="B71" s="1">
        <v>289231</v>
      </c>
      <c r="C71" s="1">
        <v>92397</v>
      </c>
      <c r="D71" s="1">
        <v>95290</v>
      </c>
      <c r="E71" s="1">
        <v>136977</v>
      </c>
    </row>
    <row r="72" spans="1:5" x14ac:dyDescent="0.3">
      <c r="A72" s="12" t="s">
        <v>114</v>
      </c>
      <c r="B72" s="12">
        <v>3083197</v>
      </c>
      <c r="C72" s="12">
        <v>3174498</v>
      </c>
      <c r="D72" s="12">
        <v>3178487</v>
      </c>
      <c r="E72" s="12">
        <v>3315464</v>
      </c>
    </row>
    <row r="73" spans="1:5" x14ac:dyDescent="0.3">
      <c r="A73" s="1" t="s">
        <v>115</v>
      </c>
      <c r="B73" s="1">
        <v>31.31</v>
      </c>
      <c r="C73" s="1">
        <v>30</v>
      </c>
      <c r="D73" s="1">
        <v>30.04</v>
      </c>
      <c r="E73" s="1">
        <v>30.04</v>
      </c>
    </row>
    <row r="75" spans="1:5" ht="14.4" customHeight="1" x14ac:dyDescent="0.3">
      <c r="A75" s="177" t="s">
        <v>553</v>
      </c>
      <c r="B75" s="177"/>
      <c r="C75" s="177"/>
      <c r="D75" s="177"/>
      <c r="E75" s="63"/>
    </row>
    <row r="76" spans="1:5" x14ac:dyDescent="0.3">
      <c r="A76" t="s">
        <v>545</v>
      </c>
      <c r="B76" t="s">
        <v>109</v>
      </c>
      <c r="C76" t="s">
        <v>548</v>
      </c>
      <c r="D76" t="s">
        <v>217</v>
      </c>
    </row>
    <row r="77" spans="1:5" x14ac:dyDescent="0.3">
      <c r="A77" s="77">
        <v>2020</v>
      </c>
      <c r="B77" s="3">
        <v>29641052</v>
      </c>
      <c r="C77" s="3">
        <v>10622244</v>
      </c>
      <c r="D77" s="3">
        <f>SUM(B77:C77)</f>
        <v>40263296</v>
      </c>
    </row>
    <row r="78" spans="1:5" x14ac:dyDescent="0.3">
      <c r="A78" s="77">
        <v>2021</v>
      </c>
      <c r="B78" s="3">
        <v>29661277</v>
      </c>
      <c r="C78" s="3">
        <v>9210627</v>
      </c>
      <c r="D78" s="3">
        <f t="shared" ref="D78:D97" si="5">SUM(B78:C78)</f>
        <v>38871904</v>
      </c>
    </row>
    <row r="79" spans="1:5" x14ac:dyDescent="0.3">
      <c r="A79" s="77">
        <v>2022</v>
      </c>
      <c r="B79" s="3">
        <v>24230979</v>
      </c>
      <c r="C79" s="3">
        <v>8051120</v>
      </c>
      <c r="D79" s="3">
        <f t="shared" si="5"/>
        <v>32282099</v>
      </c>
    </row>
    <row r="80" spans="1:5" x14ac:dyDescent="0.3">
      <c r="A80" s="77">
        <v>2023</v>
      </c>
      <c r="B80" s="3">
        <v>19461071</v>
      </c>
      <c r="C80" s="3">
        <v>7053699</v>
      </c>
      <c r="D80" s="3">
        <f t="shared" si="5"/>
        <v>26514770</v>
      </c>
    </row>
    <row r="81" spans="1:4" x14ac:dyDescent="0.3">
      <c r="A81" s="77">
        <v>2024</v>
      </c>
      <c r="B81" s="3">
        <v>17329815</v>
      </c>
      <c r="C81" s="3">
        <v>6225945</v>
      </c>
      <c r="D81" s="3">
        <f t="shared" si="5"/>
        <v>23555760</v>
      </c>
    </row>
    <row r="82" spans="1:4" x14ac:dyDescent="0.3">
      <c r="A82" s="77">
        <v>2025</v>
      </c>
      <c r="B82" s="3">
        <v>17280463</v>
      </c>
      <c r="C82" s="3">
        <v>5423068</v>
      </c>
      <c r="D82" s="3">
        <f t="shared" si="5"/>
        <v>22703531</v>
      </c>
    </row>
    <row r="83" spans="1:4" x14ac:dyDescent="0.3">
      <c r="A83" s="77">
        <v>2026</v>
      </c>
      <c r="B83" s="3">
        <v>15350000</v>
      </c>
      <c r="C83" s="3">
        <v>4645330</v>
      </c>
      <c r="D83" s="3">
        <f t="shared" si="5"/>
        <v>19995330</v>
      </c>
    </row>
    <row r="84" spans="1:4" x14ac:dyDescent="0.3">
      <c r="A84" s="77">
        <v>2027</v>
      </c>
      <c r="B84" s="3">
        <v>11710000</v>
      </c>
      <c r="C84" s="3">
        <v>3995476</v>
      </c>
      <c r="D84" s="3">
        <f t="shared" si="5"/>
        <v>15705476</v>
      </c>
    </row>
    <row r="85" spans="1:4" x14ac:dyDescent="0.3">
      <c r="A85" s="77">
        <v>2028</v>
      </c>
      <c r="B85" s="3">
        <v>11830000</v>
      </c>
      <c r="C85" s="3">
        <v>3444933</v>
      </c>
      <c r="D85" s="3">
        <f t="shared" si="5"/>
        <v>15274933</v>
      </c>
    </row>
    <row r="86" spans="1:4" x14ac:dyDescent="0.3">
      <c r="A86" s="77">
        <v>2029</v>
      </c>
      <c r="B86" s="3">
        <v>12350000</v>
      </c>
      <c r="C86" s="3">
        <v>2892600</v>
      </c>
      <c r="D86" s="3">
        <f t="shared" si="5"/>
        <v>15242600</v>
      </c>
    </row>
    <row r="87" spans="1:4" x14ac:dyDescent="0.3">
      <c r="A87" s="77">
        <v>2030</v>
      </c>
      <c r="B87" s="3">
        <v>12890000</v>
      </c>
      <c r="C87" s="3">
        <v>2352206</v>
      </c>
      <c r="D87" s="3">
        <f t="shared" si="5"/>
        <v>15242206</v>
      </c>
    </row>
    <row r="88" spans="1:4" x14ac:dyDescent="0.3">
      <c r="A88" s="77">
        <v>2031</v>
      </c>
      <c r="B88" s="3">
        <v>7560000</v>
      </c>
      <c r="C88" s="3">
        <v>1972538</v>
      </c>
      <c r="D88" s="3">
        <f t="shared" si="5"/>
        <v>9532538</v>
      </c>
    </row>
    <row r="89" spans="1:4" x14ac:dyDescent="0.3">
      <c r="A89" s="77">
        <v>2032</v>
      </c>
      <c r="B89" s="3">
        <v>7845000</v>
      </c>
      <c r="C89" s="3">
        <v>1729472</v>
      </c>
      <c r="D89" s="3">
        <f t="shared" si="5"/>
        <v>9574472</v>
      </c>
    </row>
    <row r="90" spans="1:4" x14ac:dyDescent="0.3">
      <c r="A90" s="77">
        <v>2033</v>
      </c>
      <c r="B90" s="3">
        <v>7990000</v>
      </c>
      <c r="C90" s="3">
        <v>1480874</v>
      </c>
      <c r="D90" s="3">
        <f t="shared" si="5"/>
        <v>9470874</v>
      </c>
    </row>
    <row r="91" spans="1:4" x14ac:dyDescent="0.3">
      <c r="A91" s="77">
        <v>2034</v>
      </c>
      <c r="B91" s="3">
        <v>8255000</v>
      </c>
      <c r="C91" s="3">
        <v>1224016</v>
      </c>
      <c r="D91" s="3">
        <f t="shared" si="5"/>
        <v>9479016</v>
      </c>
    </row>
    <row r="92" spans="1:4" x14ac:dyDescent="0.3">
      <c r="A92" s="77">
        <v>2035</v>
      </c>
      <c r="B92" s="3">
        <v>8520000</v>
      </c>
      <c r="C92" s="3">
        <v>956314</v>
      </c>
      <c r="D92" s="3">
        <f t="shared" si="5"/>
        <v>9476314</v>
      </c>
    </row>
    <row r="93" spans="1:4" x14ac:dyDescent="0.3">
      <c r="A93" s="77">
        <v>2036</v>
      </c>
      <c r="B93" s="3">
        <v>8660000</v>
      </c>
      <c r="C93" s="3">
        <v>676388</v>
      </c>
      <c r="D93" s="3">
        <f t="shared" si="5"/>
        <v>9336388</v>
      </c>
    </row>
    <row r="94" spans="1:4" x14ac:dyDescent="0.3">
      <c r="A94" s="77">
        <v>2037</v>
      </c>
      <c r="B94" s="3">
        <v>8405000</v>
      </c>
      <c r="C94" s="3">
        <v>391553</v>
      </c>
      <c r="D94" s="3">
        <f t="shared" si="5"/>
        <v>8796553</v>
      </c>
    </row>
    <row r="95" spans="1:4" x14ac:dyDescent="0.3">
      <c r="A95" s="77">
        <v>2038</v>
      </c>
      <c r="B95" s="3">
        <v>5915000</v>
      </c>
      <c r="C95" s="3">
        <v>151156</v>
      </c>
      <c r="D95" s="3">
        <f t="shared" si="5"/>
        <v>6066156</v>
      </c>
    </row>
    <row r="96" spans="1:4" x14ac:dyDescent="0.3">
      <c r="A96" s="77">
        <v>2039</v>
      </c>
      <c r="B96" s="3">
        <v>1685000</v>
      </c>
      <c r="C96" s="3">
        <v>25984</v>
      </c>
      <c r="D96" s="3">
        <f t="shared" si="5"/>
        <v>1710984</v>
      </c>
    </row>
    <row r="97" spans="1:4" x14ac:dyDescent="0.3">
      <c r="A97" t="s">
        <v>554</v>
      </c>
      <c r="B97" s="3">
        <f>SUM(B77:B96)</f>
        <v>266569657</v>
      </c>
      <c r="C97" s="3">
        <f>SUM(C77:C96)</f>
        <v>72525543</v>
      </c>
      <c r="D97" s="3">
        <f t="shared" si="5"/>
        <v>339095200</v>
      </c>
    </row>
  </sheetData>
  <mergeCells count="5">
    <mergeCell ref="A1:E1"/>
    <mergeCell ref="L1:R1"/>
    <mergeCell ref="A31:E31"/>
    <mergeCell ref="A54:E54"/>
    <mergeCell ref="A75:D75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12EB1-9695-4789-9470-EE4390A6F6C5}">
  <sheetPr>
    <tabColor theme="7" tint="0.39997558519241921"/>
  </sheetPr>
  <dimension ref="A1:S88"/>
  <sheetViews>
    <sheetView zoomScale="60" zoomScaleNormal="60" workbookViewId="0">
      <pane ySplit="3" topLeftCell="A4" activePane="bottomLeft" state="frozen"/>
      <selection pane="bottomLeft" activeCell="B46" sqref="B46"/>
    </sheetView>
  </sheetViews>
  <sheetFormatPr defaultRowHeight="14.4" x14ac:dyDescent="0.3"/>
  <cols>
    <col min="1" max="1" width="32.33203125" bestFit="1" customWidth="1"/>
    <col min="2" max="2" width="20" customWidth="1"/>
    <col min="3" max="3" width="23.33203125" customWidth="1"/>
    <col min="4" max="4" width="18.6640625" customWidth="1"/>
    <col min="5" max="5" width="20" customWidth="1"/>
    <col min="6" max="7" width="17.44140625" bestFit="1" customWidth="1"/>
    <col min="8" max="8" width="17.5546875" bestFit="1" customWidth="1"/>
    <col min="9" max="10" width="18.6640625" bestFit="1" customWidth="1"/>
    <col min="12" max="12" width="18.6640625" bestFit="1" customWidth="1"/>
    <col min="13" max="14" width="17.88671875" bestFit="1" customWidth="1"/>
    <col min="19" max="19" width="11" bestFit="1" customWidth="1"/>
  </cols>
  <sheetData>
    <row r="1" spans="1:14" x14ac:dyDescent="0.3">
      <c r="H1" s="175" t="s">
        <v>154</v>
      </c>
      <c r="I1" s="175"/>
      <c r="J1" s="175"/>
      <c r="K1" s="175"/>
      <c r="L1" s="175"/>
      <c r="M1" s="175"/>
    </row>
    <row r="2" spans="1:14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 t="s">
        <v>1</v>
      </c>
      <c r="I2" s="174"/>
      <c r="J2" s="174"/>
      <c r="K2" s="174" t="s">
        <v>5</v>
      </c>
      <c r="L2" s="174"/>
      <c r="M2" s="174"/>
      <c r="N2" t="s">
        <v>670</v>
      </c>
    </row>
    <row r="3" spans="1:14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4</v>
      </c>
      <c r="K3" t="s">
        <v>2</v>
      </c>
      <c r="L3" t="s">
        <v>3</v>
      </c>
      <c r="M3" t="s">
        <v>4</v>
      </c>
      <c r="N3" t="s">
        <v>3</v>
      </c>
    </row>
    <row r="4" spans="1:14" ht="18" x14ac:dyDescent="0.35">
      <c r="A4" s="21"/>
      <c r="B4" s="31"/>
      <c r="C4" s="31"/>
      <c r="D4" s="21"/>
      <c r="E4" s="21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3">
      <c r="A5" s="5" t="s">
        <v>118</v>
      </c>
      <c r="B5" s="75">
        <v>440333</v>
      </c>
      <c r="C5" s="75"/>
      <c r="D5" s="75">
        <v>321399</v>
      </c>
      <c r="E5" s="75">
        <v>409058</v>
      </c>
      <c r="F5" s="75">
        <v>258764</v>
      </c>
      <c r="G5" s="75">
        <v>275338</v>
      </c>
      <c r="H5" s="88">
        <v>472375</v>
      </c>
      <c r="I5" s="80">
        <v>362388</v>
      </c>
      <c r="J5" s="80">
        <v>485152</v>
      </c>
      <c r="K5" s="88"/>
      <c r="L5" s="80">
        <v>306809</v>
      </c>
      <c r="M5" s="80">
        <v>285138</v>
      </c>
      <c r="N5" s="88">
        <v>401387</v>
      </c>
    </row>
    <row r="6" spans="1:14" x14ac:dyDescent="0.3">
      <c r="A6" s="5" t="s">
        <v>119</v>
      </c>
      <c r="B6" s="75">
        <v>1726778</v>
      </c>
      <c r="C6" s="75"/>
      <c r="D6" s="75">
        <v>1762708</v>
      </c>
      <c r="E6" s="75">
        <v>1729088</v>
      </c>
      <c r="F6" s="75">
        <v>1841444</v>
      </c>
      <c r="G6" s="75">
        <v>1847678</v>
      </c>
      <c r="H6" s="88">
        <v>1841015</v>
      </c>
      <c r="I6" s="80">
        <v>1895354</v>
      </c>
      <c r="J6" s="80">
        <v>1896419</v>
      </c>
      <c r="K6" s="75"/>
      <c r="L6" s="80">
        <v>1921855</v>
      </c>
      <c r="M6" s="75">
        <v>1707216</v>
      </c>
      <c r="N6" s="88">
        <v>1619296</v>
      </c>
    </row>
    <row r="7" spans="1:14" x14ac:dyDescent="0.3">
      <c r="A7" s="5" t="s">
        <v>3</v>
      </c>
      <c r="B7" s="75">
        <v>293314</v>
      </c>
      <c r="C7" s="75"/>
      <c r="D7" s="75">
        <v>311311</v>
      </c>
      <c r="E7" s="75">
        <v>302072</v>
      </c>
      <c r="F7" s="75">
        <v>326708</v>
      </c>
      <c r="G7" s="75">
        <v>326141</v>
      </c>
      <c r="H7" s="75">
        <v>336521</v>
      </c>
      <c r="I7" s="80">
        <v>340963</v>
      </c>
      <c r="J7" s="80">
        <v>337325</v>
      </c>
      <c r="K7" s="75"/>
      <c r="L7" s="80">
        <v>347813</v>
      </c>
      <c r="M7" s="75">
        <v>346113</v>
      </c>
      <c r="N7" s="88">
        <v>346804</v>
      </c>
    </row>
    <row r="8" spans="1:14" x14ac:dyDescent="0.3">
      <c r="A8" s="5" t="s">
        <v>120</v>
      </c>
      <c r="B8" s="75">
        <v>1768791</v>
      </c>
      <c r="C8" s="75"/>
      <c r="D8" s="75">
        <v>1902891</v>
      </c>
      <c r="E8" s="75">
        <v>1797612</v>
      </c>
      <c r="F8" s="75">
        <v>2099500</v>
      </c>
      <c r="G8" s="75">
        <v>2021736</v>
      </c>
      <c r="H8" s="75">
        <v>2122224</v>
      </c>
      <c r="I8" s="80">
        <v>2120352</v>
      </c>
      <c r="J8" s="80">
        <v>2151665</v>
      </c>
      <c r="K8" s="75"/>
      <c r="L8" s="80">
        <v>2146055</v>
      </c>
      <c r="M8" s="75">
        <v>858887</v>
      </c>
      <c r="N8" s="88">
        <v>283632</v>
      </c>
    </row>
    <row r="9" spans="1:14" x14ac:dyDescent="0.3">
      <c r="A9" s="5" t="s">
        <v>121</v>
      </c>
      <c r="B9" s="75">
        <v>330311</v>
      </c>
      <c r="C9" s="75"/>
      <c r="D9" s="75">
        <v>347014</v>
      </c>
      <c r="E9" s="75">
        <v>481938</v>
      </c>
      <c r="F9" s="75">
        <v>254946</v>
      </c>
      <c r="G9" s="75">
        <v>406998</v>
      </c>
      <c r="H9" s="75">
        <v>317826</v>
      </c>
      <c r="I9" s="80">
        <v>409851</v>
      </c>
      <c r="J9" s="80">
        <v>377270</v>
      </c>
      <c r="K9" s="75"/>
      <c r="L9" s="80">
        <v>397404</v>
      </c>
      <c r="M9" s="75">
        <v>322424</v>
      </c>
      <c r="N9" s="88">
        <v>293420</v>
      </c>
    </row>
    <row r="10" spans="1:14" x14ac:dyDescent="0.3">
      <c r="A10" s="5" t="s">
        <v>122</v>
      </c>
      <c r="B10" s="75">
        <v>416970</v>
      </c>
      <c r="C10" s="75"/>
      <c r="D10" s="75">
        <v>519905</v>
      </c>
      <c r="E10" s="75">
        <v>492254</v>
      </c>
      <c r="F10" s="75">
        <v>555306</v>
      </c>
      <c r="G10" s="75">
        <v>529386</v>
      </c>
      <c r="H10" s="84">
        <v>544975</v>
      </c>
      <c r="I10" s="80">
        <v>554780</v>
      </c>
      <c r="J10" s="80">
        <v>558106</v>
      </c>
      <c r="K10" s="75"/>
      <c r="L10" s="80">
        <v>559641</v>
      </c>
      <c r="M10" s="75">
        <v>446384</v>
      </c>
      <c r="N10" s="88">
        <v>420747</v>
      </c>
    </row>
    <row r="11" spans="1:14" x14ac:dyDescent="0.3">
      <c r="A11" s="5" t="s">
        <v>123</v>
      </c>
      <c r="B11" s="75">
        <v>2103950</v>
      </c>
      <c r="C11" s="75"/>
      <c r="D11" s="75">
        <v>2556084</v>
      </c>
      <c r="E11" s="75">
        <v>2633634</v>
      </c>
      <c r="F11" s="75">
        <v>2808767</v>
      </c>
      <c r="G11" s="75">
        <v>2928917</v>
      </c>
      <c r="H11" s="75">
        <v>2854891</v>
      </c>
      <c r="I11" s="80">
        <v>2829840</v>
      </c>
      <c r="J11" s="80">
        <v>2891646</v>
      </c>
      <c r="K11" s="75"/>
      <c r="L11" s="80">
        <v>2990171</v>
      </c>
      <c r="M11" s="75">
        <v>2917863</v>
      </c>
      <c r="N11" s="88">
        <v>2898009</v>
      </c>
    </row>
    <row r="12" spans="1:14" x14ac:dyDescent="0.3">
      <c r="A12" s="5" t="s">
        <v>124</v>
      </c>
      <c r="B12" s="75">
        <v>9238903</v>
      </c>
      <c r="C12" s="75"/>
      <c r="D12" s="75">
        <v>9641748</v>
      </c>
      <c r="E12" s="75">
        <v>9308282</v>
      </c>
      <c r="F12" s="75">
        <v>9925813</v>
      </c>
      <c r="G12" s="75">
        <v>9797578</v>
      </c>
      <c r="H12" s="75">
        <v>10858802</v>
      </c>
      <c r="I12" s="80">
        <v>10576334</v>
      </c>
      <c r="J12" s="80">
        <v>11001484</v>
      </c>
      <c r="K12" s="75"/>
      <c r="L12" s="80">
        <v>10155872</v>
      </c>
      <c r="M12" s="75">
        <v>11697562</v>
      </c>
      <c r="N12" s="88">
        <v>11088645</v>
      </c>
    </row>
    <row r="13" spans="1:14" x14ac:dyDescent="0.3">
      <c r="A13" s="5" t="s">
        <v>125</v>
      </c>
      <c r="B13" s="75">
        <v>4048439</v>
      </c>
      <c r="C13" s="75"/>
      <c r="D13" s="75">
        <v>4068206</v>
      </c>
      <c r="E13" s="75">
        <v>4509599</v>
      </c>
      <c r="F13" s="75">
        <v>4265699</v>
      </c>
      <c r="G13" s="75">
        <v>4917099</v>
      </c>
      <c r="H13" s="75">
        <v>4669342</v>
      </c>
      <c r="I13" s="80">
        <v>5300233</v>
      </c>
      <c r="J13" s="80">
        <v>4962161</v>
      </c>
      <c r="K13" s="75"/>
      <c r="L13" s="80">
        <v>5846519</v>
      </c>
      <c r="M13" s="75">
        <v>5263029</v>
      </c>
      <c r="N13" s="88">
        <v>5174035</v>
      </c>
    </row>
    <row r="14" spans="1:14" x14ac:dyDescent="0.3">
      <c r="A14" s="5" t="s">
        <v>126</v>
      </c>
      <c r="B14" s="75">
        <v>951473</v>
      </c>
      <c r="C14" s="75"/>
      <c r="D14" s="75">
        <v>932461</v>
      </c>
      <c r="E14" s="75">
        <v>1071742</v>
      </c>
      <c r="F14" s="75">
        <v>985070</v>
      </c>
      <c r="G14" s="75">
        <v>1002191</v>
      </c>
      <c r="H14" s="75">
        <v>982835</v>
      </c>
      <c r="I14" s="80">
        <v>1016313</v>
      </c>
      <c r="J14" s="80">
        <v>1009356</v>
      </c>
      <c r="K14" s="75"/>
      <c r="L14" s="80">
        <v>1055872</v>
      </c>
      <c r="M14" s="75">
        <v>998674</v>
      </c>
      <c r="N14" s="88">
        <v>1108147</v>
      </c>
    </row>
    <row r="15" spans="1:14" x14ac:dyDescent="0.3">
      <c r="A15" s="5" t="s">
        <v>127</v>
      </c>
      <c r="B15" s="75">
        <v>446792</v>
      </c>
      <c r="C15" s="75"/>
      <c r="D15" s="75">
        <v>477712</v>
      </c>
      <c r="E15" s="75">
        <v>475211</v>
      </c>
      <c r="F15" s="75">
        <v>557274</v>
      </c>
      <c r="G15" s="75">
        <v>496914</v>
      </c>
      <c r="H15" s="75">
        <v>588920</v>
      </c>
      <c r="I15" s="80">
        <v>585776</v>
      </c>
      <c r="J15" s="80">
        <v>603681</v>
      </c>
      <c r="K15" s="75"/>
      <c r="L15" s="80">
        <v>618529</v>
      </c>
      <c r="M15" s="75">
        <v>512280</v>
      </c>
      <c r="N15" s="88">
        <v>500767</v>
      </c>
    </row>
    <row r="16" spans="1:14" x14ac:dyDescent="0.3">
      <c r="A16" s="5" t="s">
        <v>128</v>
      </c>
      <c r="B16" s="75">
        <v>452169</v>
      </c>
      <c r="C16" s="75"/>
      <c r="D16" s="75">
        <v>504995</v>
      </c>
      <c r="E16" s="75">
        <v>443699</v>
      </c>
      <c r="F16" s="75">
        <v>496148</v>
      </c>
      <c r="G16" s="75">
        <v>529585</v>
      </c>
      <c r="H16" s="75">
        <v>446435</v>
      </c>
      <c r="I16" s="80">
        <v>497139</v>
      </c>
      <c r="J16" s="80">
        <v>457784</v>
      </c>
      <c r="K16" s="75"/>
      <c r="L16" s="80">
        <v>425784</v>
      </c>
      <c r="M16" s="75">
        <v>400205</v>
      </c>
      <c r="N16" s="88">
        <v>416917</v>
      </c>
    </row>
    <row r="17" spans="1:19" x14ac:dyDescent="0.3">
      <c r="A17" s="5" t="s">
        <v>129</v>
      </c>
      <c r="B17" s="75">
        <v>635311</v>
      </c>
      <c r="C17" s="75"/>
      <c r="D17" s="75">
        <v>637127</v>
      </c>
      <c r="E17" s="75">
        <v>709101</v>
      </c>
      <c r="F17" s="75">
        <v>697672</v>
      </c>
      <c r="G17" s="75">
        <v>710317</v>
      </c>
      <c r="H17" s="88">
        <v>705506</v>
      </c>
      <c r="I17" s="80">
        <v>774038</v>
      </c>
      <c r="J17" s="80">
        <v>710263</v>
      </c>
      <c r="K17" s="88"/>
      <c r="L17" s="80">
        <v>795437</v>
      </c>
      <c r="M17" s="88">
        <v>799639</v>
      </c>
      <c r="N17" s="88">
        <v>885299</v>
      </c>
    </row>
    <row r="18" spans="1:19" x14ac:dyDescent="0.3">
      <c r="A18" s="5" t="s">
        <v>130</v>
      </c>
      <c r="B18" s="75">
        <v>1527894</v>
      </c>
      <c r="C18" s="75"/>
      <c r="D18" s="75">
        <v>1500102</v>
      </c>
      <c r="E18" s="75">
        <v>1683802</v>
      </c>
      <c r="F18" s="75">
        <v>1549952</v>
      </c>
      <c r="G18" s="75">
        <v>1623769</v>
      </c>
      <c r="H18" s="88">
        <v>1538015</v>
      </c>
      <c r="I18" s="80">
        <v>1588551</v>
      </c>
      <c r="J18" s="80">
        <v>1561741</v>
      </c>
      <c r="K18" s="88"/>
      <c r="L18" s="80">
        <v>1580155</v>
      </c>
      <c r="M18" s="88">
        <v>1408855</v>
      </c>
      <c r="N18" s="88">
        <v>1383546</v>
      </c>
    </row>
    <row r="19" spans="1:19" x14ac:dyDescent="0.3">
      <c r="A19" s="5" t="s">
        <v>131</v>
      </c>
      <c r="B19" s="75">
        <v>690516</v>
      </c>
      <c r="C19" s="75"/>
      <c r="D19" s="75">
        <v>746460</v>
      </c>
      <c r="E19" s="75">
        <v>775822</v>
      </c>
      <c r="F19" s="75">
        <v>721432</v>
      </c>
      <c r="G19" s="75">
        <v>820373</v>
      </c>
      <c r="H19" s="75">
        <v>772877</v>
      </c>
      <c r="I19" s="80">
        <v>849540</v>
      </c>
      <c r="J19" s="80">
        <v>822328</v>
      </c>
      <c r="K19" s="75"/>
      <c r="L19" s="80">
        <v>877724</v>
      </c>
      <c r="M19" s="88">
        <v>827815</v>
      </c>
      <c r="N19" s="88">
        <v>793159</v>
      </c>
    </row>
    <row r="20" spans="1:19" x14ac:dyDescent="0.3">
      <c r="A20" s="5" t="s">
        <v>155</v>
      </c>
      <c r="B20" s="75">
        <v>477315</v>
      </c>
      <c r="C20" s="75"/>
      <c r="D20" s="75">
        <v>471043</v>
      </c>
      <c r="E20" s="75">
        <v>493894</v>
      </c>
      <c r="F20" s="75">
        <v>484900</v>
      </c>
      <c r="G20" s="75">
        <v>502560</v>
      </c>
      <c r="H20" s="75">
        <v>508277</v>
      </c>
      <c r="I20" s="80">
        <v>496962</v>
      </c>
      <c r="J20" s="80">
        <v>522741</v>
      </c>
      <c r="K20" s="75"/>
      <c r="L20" s="80">
        <v>526676</v>
      </c>
      <c r="M20" s="88">
        <v>499850</v>
      </c>
      <c r="N20" s="88">
        <v>477406</v>
      </c>
      <c r="S20">
        <v>47.89</v>
      </c>
    </row>
    <row r="21" spans="1:19" x14ac:dyDescent="0.3">
      <c r="A21" s="5" t="s">
        <v>156</v>
      </c>
      <c r="B21" s="75">
        <v>25063130</v>
      </c>
      <c r="C21" s="75"/>
      <c r="D21" s="75">
        <v>26977292</v>
      </c>
      <c r="E21" s="75">
        <v>27412582</v>
      </c>
      <c r="F21" s="75">
        <v>28707401</v>
      </c>
      <c r="G21" s="75">
        <v>28776314</v>
      </c>
      <c r="H21" s="75">
        <v>29739118</v>
      </c>
      <c r="I21" s="80">
        <v>30134821</v>
      </c>
      <c r="J21" s="80">
        <v>29939108</v>
      </c>
      <c r="K21" s="75"/>
      <c r="L21" s="80">
        <v>31247682</v>
      </c>
      <c r="M21" s="88">
        <v>30830370</v>
      </c>
      <c r="N21" s="88">
        <v>31261493</v>
      </c>
      <c r="S21">
        <v>105.47</v>
      </c>
    </row>
    <row r="22" spans="1:19" x14ac:dyDescent="0.3">
      <c r="A22" s="5" t="s">
        <v>157</v>
      </c>
      <c r="B22" s="75">
        <v>19948027</v>
      </c>
      <c r="C22" s="75"/>
      <c r="D22" s="75">
        <v>21499275</v>
      </c>
      <c r="E22" s="75">
        <v>21349054</v>
      </c>
      <c r="F22" s="75">
        <v>22119837</v>
      </c>
      <c r="G22" s="75">
        <v>22572427</v>
      </c>
      <c r="H22" s="75">
        <v>23036306</v>
      </c>
      <c r="I22" s="80">
        <v>23206776</v>
      </c>
      <c r="J22" s="80">
        <v>23107226</v>
      </c>
      <c r="K22" s="75"/>
      <c r="L22" s="80">
        <v>24285235</v>
      </c>
      <c r="M22" s="88">
        <v>23940016</v>
      </c>
      <c r="N22" s="88">
        <v>23666949</v>
      </c>
      <c r="S22">
        <v>44.83</v>
      </c>
    </row>
    <row r="23" spans="1:19" x14ac:dyDescent="0.3">
      <c r="A23" s="5" t="s">
        <v>158</v>
      </c>
      <c r="B23" s="75">
        <v>2988136</v>
      </c>
      <c r="C23" s="75"/>
      <c r="D23" s="75">
        <v>2769975</v>
      </c>
      <c r="E23" s="75">
        <v>3055655</v>
      </c>
      <c r="F23" s="75">
        <v>2872741</v>
      </c>
      <c r="G23" s="75">
        <v>2919114</v>
      </c>
      <c r="H23" s="75">
        <v>2938498</v>
      </c>
      <c r="I23" s="80">
        <v>3079986</v>
      </c>
      <c r="J23" s="80">
        <v>3079719</v>
      </c>
      <c r="K23" s="75"/>
      <c r="L23" s="80">
        <v>3165840</v>
      </c>
      <c r="M23" s="88">
        <v>2528130</v>
      </c>
      <c r="N23" s="88">
        <v>2481959</v>
      </c>
      <c r="S23">
        <f>SUM(S20:S22)</f>
        <v>198.19</v>
      </c>
    </row>
    <row r="24" spans="1:19" x14ac:dyDescent="0.3">
      <c r="A24" s="5" t="s">
        <v>159</v>
      </c>
      <c r="B24" s="75">
        <v>2483538</v>
      </c>
      <c r="C24" s="75"/>
      <c r="D24" s="75">
        <v>2762279</v>
      </c>
      <c r="E24" s="75">
        <v>2918346</v>
      </c>
      <c r="F24" s="75">
        <v>2763286</v>
      </c>
      <c r="G24" s="75">
        <v>2755484</v>
      </c>
      <c r="H24" s="75">
        <v>2557137</v>
      </c>
      <c r="I24" s="76">
        <v>3263783</v>
      </c>
      <c r="J24" s="80">
        <v>3383293</v>
      </c>
      <c r="K24" s="75"/>
      <c r="L24" s="80">
        <v>3056552</v>
      </c>
      <c r="M24" s="88">
        <v>2838556</v>
      </c>
      <c r="N24" s="88">
        <v>2112656</v>
      </c>
      <c r="S24">
        <f>S23/3</f>
        <v>66.063333333333333</v>
      </c>
    </row>
    <row r="25" spans="1:19" x14ac:dyDescent="0.3">
      <c r="A25" s="5" t="s">
        <v>132</v>
      </c>
      <c r="B25" s="75">
        <v>914386</v>
      </c>
      <c r="C25" s="75"/>
      <c r="D25" s="75">
        <v>968642</v>
      </c>
      <c r="E25" s="75">
        <v>977421</v>
      </c>
      <c r="F25" s="75">
        <v>941066</v>
      </c>
      <c r="G25" s="75">
        <v>1003229</v>
      </c>
      <c r="H25" s="75">
        <v>991090</v>
      </c>
      <c r="I25" s="80">
        <v>1003479</v>
      </c>
      <c r="J25" s="80">
        <v>998460</v>
      </c>
      <c r="K25" s="75"/>
      <c r="L25" s="80">
        <v>1009455</v>
      </c>
      <c r="M25" s="88">
        <v>823907</v>
      </c>
      <c r="N25" s="88">
        <v>828756</v>
      </c>
    </row>
    <row r="26" spans="1:19" x14ac:dyDescent="0.3">
      <c r="A26" s="5" t="s">
        <v>133</v>
      </c>
      <c r="B26" s="75">
        <v>501589</v>
      </c>
      <c r="C26" s="75"/>
      <c r="D26" s="75">
        <v>595283</v>
      </c>
      <c r="E26" s="75">
        <v>647843</v>
      </c>
      <c r="F26" s="75">
        <v>572956</v>
      </c>
      <c r="G26" s="75">
        <v>672322</v>
      </c>
      <c r="H26" s="75">
        <v>593128</v>
      </c>
      <c r="I26" s="80">
        <v>676010</v>
      </c>
      <c r="J26" s="80">
        <v>615692</v>
      </c>
      <c r="K26" s="75"/>
      <c r="L26" s="80">
        <v>685521</v>
      </c>
      <c r="M26" s="88">
        <v>581315</v>
      </c>
      <c r="N26" s="88">
        <v>560428</v>
      </c>
    </row>
    <row r="27" spans="1:19" x14ac:dyDescent="0.3">
      <c r="A27" s="5" t="s">
        <v>134</v>
      </c>
      <c r="B27" s="75">
        <v>1574732</v>
      </c>
      <c r="C27" s="75"/>
      <c r="D27" s="75">
        <v>1517018</v>
      </c>
      <c r="E27" s="75">
        <v>1572790</v>
      </c>
      <c r="F27" s="75">
        <v>1506863</v>
      </c>
      <c r="G27" s="75">
        <v>1589402</v>
      </c>
      <c r="H27" s="84">
        <v>1339712</v>
      </c>
      <c r="I27" s="80">
        <v>1585564</v>
      </c>
      <c r="J27" s="80">
        <v>1531051</v>
      </c>
      <c r="K27" s="84"/>
      <c r="L27" s="80">
        <v>1658677</v>
      </c>
      <c r="M27" s="88">
        <v>1496895</v>
      </c>
      <c r="N27" s="88">
        <v>1402079</v>
      </c>
    </row>
    <row r="28" spans="1:19" x14ac:dyDescent="0.3">
      <c r="A28" s="5" t="s">
        <v>135</v>
      </c>
      <c r="B28" s="75">
        <v>2862945</v>
      </c>
      <c r="C28" s="75"/>
      <c r="D28" s="75">
        <v>2417631</v>
      </c>
      <c r="E28" s="75">
        <v>2650238</v>
      </c>
      <c r="F28" s="75">
        <v>2526809</v>
      </c>
      <c r="G28" s="75">
        <v>2601549</v>
      </c>
      <c r="H28" s="75">
        <v>2497299</v>
      </c>
      <c r="I28" s="80">
        <v>2698122</v>
      </c>
      <c r="J28" s="80">
        <v>2652242</v>
      </c>
      <c r="K28" s="75"/>
      <c r="L28" s="80">
        <v>2727706</v>
      </c>
      <c r="M28" s="88">
        <v>2354783</v>
      </c>
      <c r="N28" s="88">
        <v>2521775</v>
      </c>
    </row>
    <row r="29" spans="1:19" ht="16.2" customHeight="1" x14ac:dyDescent="0.3">
      <c r="A29" s="22" t="s">
        <v>136</v>
      </c>
      <c r="B29" s="72">
        <v>4247843</v>
      </c>
      <c r="C29" s="72"/>
      <c r="D29" s="75">
        <v>4298256</v>
      </c>
      <c r="E29" s="72">
        <v>4473256</v>
      </c>
      <c r="F29" s="72">
        <v>4741754</v>
      </c>
      <c r="G29" s="75">
        <v>4999738</v>
      </c>
      <c r="H29" s="127">
        <v>4768209</v>
      </c>
      <c r="I29" s="80">
        <v>5171029</v>
      </c>
      <c r="J29" s="76">
        <v>5148731</v>
      </c>
      <c r="K29" s="90"/>
      <c r="L29" s="76">
        <v>5189796</v>
      </c>
      <c r="M29" s="127">
        <v>4784522</v>
      </c>
      <c r="N29" s="127">
        <v>4517661</v>
      </c>
    </row>
    <row r="30" spans="1:19" x14ac:dyDescent="0.3">
      <c r="A30" s="5" t="s">
        <v>137</v>
      </c>
      <c r="B30" s="75">
        <v>1370767</v>
      </c>
      <c r="C30" s="75"/>
      <c r="D30" s="75">
        <v>1395104</v>
      </c>
      <c r="E30" s="75">
        <v>1442831</v>
      </c>
      <c r="F30" s="72">
        <v>1537869</v>
      </c>
      <c r="G30" s="75">
        <v>1479379</v>
      </c>
      <c r="H30" s="88">
        <v>1679100</v>
      </c>
      <c r="I30" s="80">
        <v>1823626</v>
      </c>
      <c r="J30" s="80">
        <v>1824294</v>
      </c>
      <c r="K30" s="88"/>
      <c r="L30" s="80">
        <v>2013435</v>
      </c>
      <c r="M30" s="88">
        <v>1926764</v>
      </c>
      <c r="N30" s="88">
        <v>2111220</v>
      </c>
    </row>
    <row r="31" spans="1:19" x14ac:dyDescent="0.3">
      <c r="A31" s="5" t="s">
        <v>138</v>
      </c>
      <c r="B31" s="75">
        <v>1360115</v>
      </c>
      <c r="C31" s="75"/>
      <c r="D31" s="75">
        <v>1519625</v>
      </c>
      <c r="E31" s="75">
        <v>1589529</v>
      </c>
      <c r="F31" s="72">
        <v>1567322</v>
      </c>
      <c r="G31" s="75">
        <v>1549437</v>
      </c>
      <c r="H31" s="88">
        <v>1580887</v>
      </c>
      <c r="I31" s="80">
        <v>1590214</v>
      </c>
      <c r="J31" s="80">
        <v>1603929</v>
      </c>
      <c r="K31" s="75"/>
      <c r="L31" s="80">
        <v>1630252</v>
      </c>
      <c r="M31" s="88">
        <v>1583110</v>
      </c>
      <c r="N31" s="88">
        <v>1503126</v>
      </c>
    </row>
    <row r="32" spans="1:19" x14ac:dyDescent="0.3">
      <c r="A32" s="5" t="s">
        <v>139</v>
      </c>
      <c r="B32" s="75">
        <v>554350</v>
      </c>
      <c r="C32" s="75"/>
      <c r="D32" s="75">
        <v>548473</v>
      </c>
      <c r="E32" s="75">
        <v>570153</v>
      </c>
      <c r="F32" s="72">
        <v>499174</v>
      </c>
      <c r="G32" s="75">
        <v>575887</v>
      </c>
      <c r="H32" s="75">
        <v>510110</v>
      </c>
      <c r="I32" s="80">
        <v>566383</v>
      </c>
      <c r="J32" s="80">
        <v>546190</v>
      </c>
      <c r="K32" s="75"/>
      <c r="L32" s="80">
        <v>552128</v>
      </c>
      <c r="M32" s="88">
        <v>471842</v>
      </c>
      <c r="N32" s="88">
        <v>366511</v>
      </c>
    </row>
    <row r="33" spans="1:14" x14ac:dyDescent="0.3">
      <c r="A33" s="5" t="s">
        <v>140</v>
      </c>
      <c r="B33" s="75">
        <v>684262</v>
      </c>
      <c r="C33" s="75"/>
      <c r="D33" s="75">
        <v>714470</v>
      </c>
      <c r="E33" s="75">
        <v>759537</v>
      </c>
      <c r="F33" s="72">
        <v>734452</v>
      </c>
      <c r="G33" s="75">
        <v>771266</v>
      </c>
      <c r="H33" s="75">
        <v>726305</v>
      </c>
      <c r="I33" s="80">
        <v>763526</v>
      </c>
      <c r="J33" s="80">
        <v>755524</v>
      </c>
      <c r="K33" s="75"/>
      <c r="L33" s="80">
        <v>782016</v>
      </c>
      <c r="M33" s="88">
        <v>688136</v>
      </c>
      <c r="N33" s="88">
        <v>689535</v>
      </c>
    </row>
    <row r="34" spans="1:14" x14ac:dyDescent="0.3">
      <c r="A34" s="5" t="s">
        <v>141</v>
      </c>
      <c r="B34" s="75">
        <v>472242</v>
      </c>
      <c r="C34" s="75"/>
      <c r="D34" s="75">
        <v>488742</v>
      </c>
      <c r="E34" s="75">
        <v>505854</v>
      </c>
      <c r="F34" s="72">
        <v>502631</v>
      </c>
      <c r="G34" s="75">
        <v>521395</v>
      </c>
      <c r="H34" s="75">
        <v>532219</v>
      </c>
      <c r="I34" s="80">
        <v>516364</v>
      </c>
      <c r="J34" s="80">
        <v>521662</v>
      </c>
      <c r="K34" s="75"/>
      <c r="L34" s="80">
        <v>522553</v>
      </c>
      <c r="M34" s="88">
        <v>473434</v>
      </c>
      <c r="N34" s="88">
        <v>469112</v>
      </c>
    </row>
    <row r="35" spans="1:14" x14ac:dyDescent="0.3">
      <c r="A35" s="5" t="s">
        <v>142</v>
      </c>
      <c r="B35" s="75">
        <v>517703</v>
      </c>
      <c r="C35" s="75"/>
      <c r="D35" s="75">
        <v>580612</v>
      </c>
      <c r="E35" s="75">
        <v>610433</v>
      </c>
      <c r="F35" s="72">
        <v>590502</v>
      </c>
      <c r="G35" s="75">
        <v>627708</v>
      </c>
      <c r="H35" s="84">
        <v>475033</v>
      </c>
      <c r="I35" s="80">
        <v>628885</v>
      </c>
      <c r="J35" s="80">
        <v>536489</v>
      </c>
      <c r="K35" s="75"/>
      <c r="L35" s="80">
        <v>589557</v>
      </c>
      <c r="M35" s="88">
        <v>416461</v>
      </c>
      <c r="N35" s="88">
        <v>430100</v>
      </c>
    </row>
    <row r="36" spans="1:14" x14ac:dyDescent="0.3">
      <c r="A36" s="5" t="s">
        <v>143</v>
      </c>
      <c r="B36" s="75">
        <v>765505</v>
      </c>
      <c r="C36" s="75"/>
      <c r="D36" s="75">
        <v>938792</v>
      </c>
      <c r="E36" s="75">
        <v>1009221</v>
      </c>
      <c r="F36" s="72">
        <v>771507</v>
      </c>
      <c r="G36" s="75">
        <v>811974</v>
      </c>
      <c r="H36" s="75">
        <v>755199</v>
      </c>
      <c r="I36" s="80">
        <v>823220</v>
      </c>
      <c r="J36" s="80">
        <v>788439</v>
      </c>
      <c r="K36" s="75"/>
      <c r="L36" s="80">
        <v>783666</v>
      </c>
      <c r="M36" s="88">
        <v>720608</v>
      </c>
      <c r="N36" s="88">
        <v>719083</v>
      </c>
    </row>
    <row r="37" spans="1:14" x14ac:dyDescent="0.3">
      <c r="A37" s="5" t="s">
        <v>144</v>
      </c>
      <c r="B37" s="75">
        <v>275487</v>
      </c>
      <c r="C37" s="75"/>
      <c r="D37" s="75">
        <v>306017</v>
      </c>
      <c r="E37" s="75">
        <v>287467</v>
      </c>
      <c r="F37" s="72">
        <v>302425</v>
      </c>
      <c r="G37" s="75">
        <v>296592</v>
      </c>
      <c r="H37" s="75">
        <v>312191</v>
      </c>
      <c r="I37" s="80">
        <v>308957</v>
      </c>
      <c r="J37" s="80">
        <v>310593</v>
      </c>
      <c r="K37" s="75"/>
      <c r="L37" s="80">
        <v>318633</v>
      </c>
      <c r="M37" s="88">
        <v>288673</v>
      </c>
      <c r="N37" s="88">
        <v>287875</v>
      </c>
    </row>
    <row r="38" spans="1:14" x14ac:dyDescent="0.3">
      <c r="A38" s="5" t="s">
        <v>145</v>
      </c>
      <c r="B38" s="75">
        <v>526700</v>
      </c>
      <c r="C38" s="75"/>
      <c r="D38" s="75">
        <v>589658</v>
      </c>
      <c r="E38" s="75">
        <v>589874</v>
      </c>
      <c r="F38" s="72">
        <v>625807</v>
      </c>
      <c r="G38" s="75">
        <v>630496</v>
      </c>
      <c r="H38" s="75">
        <v>629387</v>
      </c>
      <c r="I38" s="80">
        <v>657142</v>
      </c>
      <c r="J38" s="80">
        <v>646227</v>
      </c>
      <c r="K38" s="75"/>
      <c r="L38" s="80">
        <v>688278</v>
      </c>
      <c r="M38" s="88">
        <v>540353</v>
      </c>
      <c r="N38" s="88">
        <v>614034</v>
      </c>
    </row>
    <row r="39" spans="1:14" x14ac:dyDescent="0.3">
      <c r="A39" s="5" t="s">
        <v>146</v>
      </c>
      <c r="B39" s="75">
        <v>6869866</v>
      </c>
      <c r="C39" s="75"/>
      <c r="D39" s="75">
        <v>7113979</v>
      </c>
      <c r="E39" s="75">
        <v>7308742</v>
      </c>
      <c r="F39" s="75">
        <v>7087014</v>
      </c>
      <c r="G39" s="75">
        <v>7499442</v>
      </c>
      <c r="H39" s="75">
        <v>7243133</v>
      </c>
      <c r="I39" s="80">
        <v>7524459</v>
      </c>
      <c r="J39" s="80">
        <v>7432982</v>
      </c>
      <c r="K39" s="75"/>
      <c r="L39" s="80">
        <v>7576752</v>
      </c>
      <c r="M39" s="88">
        <v>6708762</v>
      </c>
      <c r="N39" s="88">
        <v>6599926</v>
      </c>
    </row>
    <row r="40" spans="1:14" x14ac:dyDescent="0.3">
      <c r="A40" s="5" t="s">
        <v>147</v>
      </c>
      <c r="B40" s="75">
        <v>3266209</v>
      </c>
      <c r="C40" s="75"/>
      <c r="D40" s="75">
        <v>3488526</v>
      </c>
      <c r="E40" s="75">
        <v>3617184</v>
      </c>
      <c r="F40" s="75">
        <v>3441057</v>
      </c>
      <c r="G40" s="75">
        <v>3605211</v>
      </c>
      <c r="H40" s="75">
        <v>3511349</v>
      </c>
      <c r="I40" s="80">
        <v>3641655</v>
      </c>
      <c r="J40" s="80">
        <v>3587414</v>
      </c>
      <c r="K40" s="75"/>
      <c r="L40" s="80">
        <v>3650679</v>
      </c>
      <c r="M40" s="88">
        <v>3516153</v>
      </c>
      <c r="N40" s="88">
        <v>3204750</v>
      </c>
    </row>
    <row r="41" spans="1:14" x14ac:dyDescent="0.3">
      <c r="A41" s="5" t="s">
        <v>148</v>
      </c>
      <c r="B41" s="75">
        <v>357847</v>
      </c>
      <c r="C41" s="75"/>
      <c r="D41" s="75">
        <v>344697</v>
      </c>
      <c r="E41" s="75">
        <v>365706</v>
      </c>
      <c r="F41" s="75">
        <v>382800</v>
      </c>
      <c r="G41" s="75">
        <v>384330</v>
      </c>
      <c r="H41" s="75">
        <v>370274</v>
      </c>
      <c r="I41" s="80">
        <v>417408</v>
      </c>
      <c r="J41" s="80">
        <v>417408</v>
      </c>
      <c r="K41" s="75"/>
      <c r="L41" s="80">
        <v>417262</v>
      </c>
      <c r="M41" s="88">
        <v>385650</v>
      </c>
      <c r="N41" s="88">
        <v>362791</v>
      </c>
    </row>
    <row r="42" spans="1:14" x14ac:dyDescent="0.3">
      <c r="A42" s="5" t="s">
        <v>149</v>
      </c>
      <c r="B42" s="75">
        <v>742523</v>
      </c>
      <c r="C42" s="75"/>
      <c r="D42" s="75">
        <v>879494</v>
      </c>
      <c r="E42" s="75">
        <v>872084</v>
      </c>
      <c r="F42" s="75">
        <v>906424</v>
      </c>
      <c r="G42" s="75">
        <v>940740</v>
      </c>
      <c r="H42" s="88">
        <v>1007892</v>
      </c>
      <c r="I42" s="80">
        <v>978128</v>
      </c>
      <c r="J42" s="80">
        <v>1071109</v>
      </c>
      <c r="K42" s="88"/>
      <c r="L42" s="80">
        <v>1099059</v>
      </c>
      <c r="M42" s="88">
        <v>1008083</v>
      </c>
      <c r="N42" s="88">
        <v>963107</v>
      </c>
    </row>
    <row r="43" spans="1:14" x14ac:dyDescent="0.3">
      <c r="A43" s="5" t="s">
        <v>150</v>
      </c>
      <c r="B43" s="75">
        <v>781334</v>
      </c>
      <c r="C43" s="75"/>
      <c r="D43" s="75">
        <v>844667</v>
      </c>
      <c r="E43" s="75">
        <v>866440</v>
      </c>
      <c r="F43" s="75">
        <v>836778</v>
      </c>
      <c r="G43" s="75">
        <v>937589</v>
      </c>
      <c r="H43" s="75">
        <v>820548</v>
      </c>
      <c r="I43" s="80">
        <v>919813</v>
      </c>
      <c r="J43" s="80">
        <v>890680</v>
      </c>
      <c r="K43" s="75"/>
      <c r="L43" s="80">
        <v>944281</v>
      </c>
      <c r="M43" s="88">
        <v>839827</v>
      </c>
      <c r="N43" s="88">
        <v>819873</v>
      </c>
    </row>
    <row r="44" spans="1:14" x14ac:dyDescent="0.3">
      <c r="A44" s="5" t="s">
        <v>151</v>
      </c>
      <c r="B44" s="75">
        <v>1051552</v>
      </c>
      <c r="C44" s="75"/>
      <c r="D44" s="75">
        <v>1099491</v>
      </c>
      <c r="E44" s="75">
        <v>1114790</v>
      </c>
      <c r="F44" s="75">
        <v>1143917</v>
      </c>
      <c r="G44" s="75">
        <v>1152177</v>
      </c>
      <c r="H44" s="75">
        <v>1172114</v>
      </c>
      <c r="I44" s="80">
        <v>1170865</v>
      </c>
      <c r="J44" s="80">
        <v>1176075</v>
      </c>
      <c r="K44" s="75"/>
      <c r="L44" s="80">
        <v>1233611</v>
      </c>
      <c r="M44" s="88">
        <v>115895</v>
      </c>
      <c r="N44" s="88">
        <v>1059529</v>
      </c>
    </row>
    <row r="45" spans="1:14" ht="16.2" x14ac:dyDescent="0.45">
      <c r="A45" s="5" t="s">
        <v>152</v>
      </c>
      <c r="B45" s="79">
        <v>4609980</v>
      </c>
      <c r="C45" s="75"/>
      <c r="D45" s="79">
        <v>4716412</v>
      </c>
      <c r="E45" s="79">
        <v>4436060</v>
      </c>
      <c r="F45" s="79">
        <v>5034865</v>
      </c>
      <c r="G45" s="79">
        <v>4762738</v>
      </c>
      <c r="H45" s="79">
        <v>5168177</v>
      </c>
      <c r="I45" s="79">
        <v>4837734</v>
      </c>
      <c r="J45" s="79">
        <v>5282902</v>
      </c>
      <c r="K45" s="75"/>
      <c r="L45" s="79">
        <v>5424236</v>
      </c>
      <c r="M45" s="129">
        <v>4954384</v>
      </c>
      <c r="N45" s="129">
        <v>4930606</v>
      </c>
    </row>
    <row r="46" spans="1:14" x14ac:dyDescent="0.3">
      <c r="A46" s="1" t="s">
        <v>153</v>
      </c>
      <c r="B46" s="81">
        <f>SUM(B5:B45)</f>
        <v>110340027</v>
      </c>
      <c r="C46" s="81"/>
      <c r="D46" s="81">
        <f>SUM(D5:D45)</f>
        <v>116075576</v>
      </c>
      <c r="E46" s="81">
        <f>SUM(E5:E45)</f>
        <v>118319898</v>
      </c>
      <c r="F46" s="81">
        <f>SUM(F5:F45)</f>
        <v>120546652</v>
      </c>
      <c r="G46" s="81">
        <v>123172520</v>
      </c>
      <c r="H46" s="92">
        <f>SUM(H5:H45)</f>
        <v>124515251</v>
      </c>
      <c r="I46" s="81">
        <f>SUM(I5:I45)</f>
        <v>128186363</v>
      </c>
      <c r="J46" s="81">
        <v>128206561</v>
      </c>
      <c r="K46" s="84"/>
      <c r="L46" s="81">
        <v>131806121</v>
      </c>
      <c r="M46" s="92">
        <f>SUM(M5:M45)</f>
        <v>124108563</v>
      </c>
      <c r="N46" s="92">
        <f>SUM(N5:N45)</f>
        <v>122576150</v>
      </c>
    </row>
    <row r="47" spans="1:14" x14ac:dyDescent="0.3">
      <c r="A47" s="1"/>
      <c r="B47" s="1"/>
      <c r="C47" s="1"/>
      <c r="D47" s="1"/>
      <c r="E47" s="1"/>
      <c r="F47" s="5"/>
      <c r="G47" s="5"/>
      <c r="H47" s="3"/>
      <c r="I47" s="3"/>
      <c r="J47" s="3"/>
      <c r="K47" s="3"/>
      <c r="L47" s="5"/>
      <c r="M47" s="5"/>
      <c r="N47" s="5"/>
    </row>
    <row r="48" spans="1:14" ht="18" x14ac:dyDescent="0.35">
      <c r="A48" s="21"/>
      <c r="B48" s="21"/>
      <c r="C48" s="21"/>
      <c r="D48" s="21"/>
      <c r="E48" s="21"/>
      <c r="F48" s="20"/>
      <c r="G48" s="20"/>
      <c r="H48" s="20"/>
      <c r="I48" s="20"/>
      <c r="J48" s="20"/>
      <c r="K48" s="20"/>
      <c r="L48" s="20"/>
      <c r="M48" s="20"/>
      <c r="N48" s="20"/>
    </row>
    <row r="49" spans="1:14" x14ac:dyDescent="0.3">
      <c r="A49" s="1"/>
      <c r="B49" s="1"/>
      <c r="C49" s="1"/>
      <c r="D49" s="1"/>
      <c r="E49" s="1"/>
      <c r="F49" s="5"/>
      <c r="G49" s="5"/>
      <c r="H49" s="5"/>
      <c r="I49" s="15"/>
      <c r="J49" s="15"/>
      <c r="K49" s="5"/>
      <c r="L49" s="15"/>
      <c r="M49" s="5"/>
      <c r="N49" s="5"/>
    </row>
    <row r="50" spans="1:14" x14ac:dyDescent="0.3">
      <c r="A50" s="5"/>
      <c r="B50" s="5"/>
      <c r="C50" s="5"/>
      <c r="D50" s="5"/>
      <c r="E50" s="5"/>
      <c r="F50" s="5"/>
      <c r="G50" s="5"/>
      <c r="H50" s="5"/>
      <c r="I50" s="3"/>
      <c r="J50" s="3"/>
      <c r="K50" s="3"/>
      <c r="L50" s="3"/>
      <c r="M50" s="5"/>
      <c r="N50" s="5"/>
    </row>
    <row r="51" spans="1:14" x14ac:dyDescent="0.3">
      <c r="A51" s="1"/>
      <c r="B51" s="1"/>
      <c r="C51" s="1"/>
      <c r="D51" s="1"/>
      <c r="E51" s="1"/>
      <c r="F51" s="5"/>
      <c r="G51" s="5"/>
      <c r="H51" s="3"/>
      <c r="I51" s="3"/>
      <c r="J51" s="3"/>
      <c r="K51" s="3"/>
      <c r="L51" s="3"/>
      <c r="M51" s="5"/>
      <c r="N51" s="5"/>
    </row>
    <row r="52" spans="1:14" x14ac:dyDescent="0.3">
      <c r="A52" s="5"/>
      <c r="B52" s="5"/>
      <c r="C52" s="5"/>
      <c r="D52" s="5"/>
      <c r="E52" s="5"/>
      <c r="F52" s="5"/>
      <c r="G52" s="5"/>
      <c r="H52" s="3"/>
      <c r="I52" s="3"/>
      <c r="J52" s="3"/>
      <c r="K52" s="3"/>
      <c r="L52" s="3"/>
      <c r="M52" s="5"/>
      <c r="N52" s="5"/>
    </row>
    <row r="53" spans="1:14" x14ac:dyDescent="0.3">
      <c r="A53" s="5"/>
      <c r="B53" s="5"/>
      <c r="C53" s="5"/>
      <c r="D53" s="5"/>
      <c r="E53" s="5"/>
      <c r="F53" s="5"/>
      <c r="G53" s="5"/>
      <c r="H53" s="3"/>
      <c r="I53" s="9"/>
      <c r="J53" s="9"/>
      <c r="K53" s="3"/>
      <c r="L53" s="9"/>
      <c r="M53" s="5"/>
      <c r="N53" s="5"/>
    </row>
    <row r="54" spans="1:14" ht="16.2" x14ac:dyDescent="0.45">
      <c r="A54" s="5"/>
      <c r="B54" s="5"/>
      <c r="C54" s="5"/>
      <c r="D54" s="5"/>
      <c r="E54" s="5"/>
      <c r="F54" s="5"/>
      <c r="G54" s="5"/>
      <c r="H54" s="3"/>
      <c r="I54" s="6"/>
      <c r="J54" s="6"/>
      <c r="K54" s="3"/>
      <c r="L54" s="6"/>
      <c r="M54" s="5"/>
      <c r="N54" s="5"/>
    </row>
    <row r="55" spans="1:14" x14ac:dyDescent="0.3">
      <c r="A55" s="5"/>
      <c r="B55" s="5"/>
      <c r="C55" s="5"/>
      <c r="D55" s="5"/>
      <c r="E55" s="5"/>
      <c r="F55" s="5"/>
      <c r="G55" s="5"/>
      <c r="I55" s="15"/>
      <c r="J55" s="15"/>
      <c r="K55" s="3"/>
      <c r="L55" s="15"/>
      <c r="M55" s="5"/>
      <c r="N55" s="5"/>
    </row>
    <row r="56" spans="1:14" x14ac:dyDescent="0.3">
      <c r="A56" s="5"/>
      <c r="B56" s="5"/>
      <c r="C56" s="5"/>
      <c r="D56" s="5"/>
      <c r="E56" s="5"/>
      <c r="F56" s="5"/>
      <c r="G56" s="5"/>
      <c r="H56" s="3"/>
      <c r="I56" s="3"/>
      <c r="J56" s="3"/>
      <c r="K56" s="3"/>
      <c r="L56" s="3"/>
      <c r="M56" s="5"/>
      <c r="N56" s="5"/>
    </row>
    <row r="57" spans="1:14" x14ac:dyDescent="0.3">
      <c r="A57" s="1"/>
      <c r="B57" s="1"/>
      <c r="C57" s="1"/>
      <c r="D57" s="1"/>
      <c r="E57" s="1"/>
      <c r="F57" s="5"/>
      <c r="G57" s="5"/>
      <c r="H57" s="3"/>
      <c r="I57" s="15"/>
      <c r="J57" s="15"/>
      <c r="K57" s="3"/>
      <c r="L57" s="15"/>
      <c r="M57" s="5"/>
      <c r="N57" s="5"/>
    </row>
    <row r="58" spans="1:14" x14ac:dyDescent="0.3">
      <c r="A58" s="5"/>
      <c r="B58" s="5"/>
      <c r="C58" s="5"/>
      <c r="D58" s="5"/>
      <c r="E58" s="5"/>
      <c r="F58" s="5"/>
      <c r="G58" s="5"/>
      <c r="H58" s="3"/>
      <c r="I58" s="3"/>
      <c r="J58" s="3"/>
      <c r="K58" s="3"/>
      <c r="L58" s="3"/>
      <c r="M58" s="5"/>
      <c r="N58" s="5"/>
    </row>
    <row r="59" spans="1:14" x14ac:dyDescent="0.3">
      <c r="A59" s="1"/>
      <c r="B59" s="1"/>
      <c r="C59" s="1"/>
      <c r="D59" s="1"/>
      <c r="E59" s="1"/>
      <c r="F59" s="3"/>
      <c r="G59" s="3"/>
      <c r="H59" s="3"/>
      <c r="I59" s="3"/>
      <c r="J59" s="3"/>
      <c r="K59" s="3"/>
      <c r="L59" s="3"/>
      <c r="M59" s="5"/>
      <c r="N59" s="5"/>
    </row>
    <row r="60" spans="1:14" x14ac:dyDescent="0.3">
      <c r="A60" s="5"/>
      <c r="B60" s="5"/>
      <c r="C60" s="5"/>
      <c r="D60" s="5"/>
      <c r="E60" s="5"/>
      <c r="F60" s="3"/>
      <c r="G60" s="3"/>
      <c r="H60" s="3"/>
      <c r="I60" s="3"/>
      <c r="J60" s="3"/>
      <c r="K60" s="3"/>
      <c r="L60" s="3"/>
      <c r="M60" s="5"/>
      <c r="N60" s="5"/>
    </row>
    <row r="61" spans="1:14" ht="16.2" x14ac:dyDescent="0.45">
      <c r="A61" s="5"/>
      <c r="B61" s="5"/>
      <c r="C61" s="5"/>
      <c r="D61" s="5"/>
      <c r="E61" s="5"/>
      <c r="F61" s="3"/>
      <c r="G61" s="3"/>
      <c r="H61" s="3"/>
      <c r="I61" s="6"/>
      <c r="J61" s="6"/>
      <c r="K61" s="3"/>
      <c r="L61" s="6"/>
      <c r="M61" s="5"/>
      <c r="N61" s="5"/>
    </row>
    <row r="62" spans="1:14" x14ac:dyDescent="0.3">
      <c r="A62" s="1"/>
      <c r="B62" s="1"/>
      <c r="C62" s="1"/>
      <c r="D62" s="1"/>
      <c r="E62" s="1"/>
      <c r="F62" s="5"/>
      <c r="G62" s="5"/>
      <c r="H62" s="5"/>
      <c r="I62" s="15"/>
      <c r="J62" s="15"/>
      <c r="K62" s="5"/>
      <c r="L62" s="15"/>
      <c r="M62" s="5"/>
      <c r="N62" s="5"/>
    </row>
    <row r="63" spans="1:14" x14ac:dyDescent="0.3">
      <c r="A63" s="5"/>
      <c r="B63" s="5"/>
      <c r="C63" s="5"/>
      <c r="D63" s="5"/>
      <c r="E63" s="5"/>
      <c r="F63" s="5"/>
      <c r="G63" s="5"/>
      <c r="H63" s="3"/>
      <c r="I63" s="3"/>
      <c r="J63" s="3"/>
      <c r="K63" s="3"/>
      <c r="L63" s="3"/>
      <c r="M63" s="5"/>
      <c r="N63" s="5"/>
    </row>
    <row r="64" spans="1:14" ht="16.2" x14ac:dyDescent="0.45">
      <c r="A64" s="1"/>
      <c r="B64" s="1"/>
      <c r="C64" s="1"/>
      <c r="D64" s="1"/>
      <c r="E64" s="1"/>
      <c r="F64" s="5"/>
      <c r="G64" s="5"/>
      <c r="H64" s="3"/>
      <c r="I64" s="19"/>
      <c r="J64" s="19"/>
      <c r="K64" s="3"/>
      <c r="L64" s="19"/>
      <c r="M64" s="5"/>
      <c r="N64" s="5"/>
    </row>
    <row r="65" spans="1:14" x14ac:dyDescent="0.3">
      <c r="A65" s="1"/>
      <c r="B65" s="1"/>
      <c r="C65" s="1"/>
      <c r="D65" s="1"/>
      <c r="E65" s="1"/>
      <c r="F65" s="5"/>
      <c r="G65" s="5"/>
      <c r="H65" s="3"/>
      <c r="I65" s="15"/>
      <c r="J65" s="15"/>
      <c r="K65" s="3"/>
      <c r="L65" s="15"/>
      <c r="M65" s="5"/>
      <c r="N65" s="5"/>
    </row>
    <row r="66" spans="1:14" x14ac:dyDescent="0.3">
      <c r="A66" s="1"/>
      <c r="B66" s="1"/>
      <c r="C66" s="1"/>
      <c r="D66" s="1"/>
      <c r="E66" s="1"/>
      <c r="F66" s="5"/>
      <c r="G66" s="5"/>
      <c r="H66" s="16"/>
      <c r="I66" s="17"/>
      <c r="J66" s="17"/>
      <c r="K66" s="16"/>
      <c r="L66" s="17"/>
      <c r="M66" s="5"/>
      <c r="N66" s="5"/>
    </row>
    <row r="67" spans="1:14" x14ac:dyDescent="0.3">
      <c r="A67" s="1"/>
      <c r="B67" s="1"/>
      <c r="C67" s="1"/>
      <c r="D67" s="1"/>
      <c r="E67" s="1"/>
      <c r="F67" s="5"/>
      <c r="G67" s="5"/>
      <c r="H67" s="3"/>
      <c r="I67" s="3"/>
      <c r="J67" s="3"/>
      <c r="K67" s="3"/>
      <c r="L67" s="3"/>
      <c r="M67" s="5"/>
      <c r="N67" s="5"/>
    </row>
    <row r="68" spans="1:14" x14ac:dyDescent="0.3">
      <c r="A68" s="1"/>
      <c r="B68" s="1"/>
      <c r="C68" s="1"/>
      <c r="D68" s="1"/>
      <c r="E68" s="1"/>
      <c r="F68" s="5"/>
      <c r="G68" s="5"/>
      <c r="H68" s="3"/>
      <c r="I68" s="3"/>
      <c r="J68" s="3"/>
      <c r="K68" s="3"/>
      <c r="L68" s="3"/>
      <c r="M68" s="5"/>
      <c r="N68" s="5"/>
    </row>
    <row r="69" spans="1:14" x14ac:dyDescent="0.3">
      <c r="A69" s="1"/>
      <c r="B69" s="1"/>
      <c r="C69" s="1"/>
      <c r="D69" s="1"/>
      <c r="E69" s="1"/>
      <c r="F69" s="5"/>
      <c r="G69" s="5"/>
      <c r="H69" s="3"/>
      <c r="I69" s="3"/>
      <c r="J69" s="3"/>
      <c r="K69" s="3"/>
      <c r="L69" s="3"/>
      <c r="M69" s="5"/>
      <c r="N69" s="5"/>
    </row>
    <row r="70" spans="1:14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3">
      <c r="A71" s="1"/>
      <c r="B71" s="1"/>
      <c r="C71" s="1"/>
      <c r="D71" s="1"/>
      <c r="E71" s="1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3">
      <c r="A72" s="1"/>
      <c r="B72" s="1"/>
      <c r="C72" s="1"/>
      <c r="D72" s="1"/>
      <c r="E72" s="1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3">
      <c r="A73" s="5"/>
      <c r="B73" s="5"/>
      <c r="C73" s="5"/>
      <c r="D73" s="5"/>
      <c r="E73" s="5"/>
      <c r="F73" s="5"/>
      <c r="G73" s="5"/>
      <c r="H73" s="5"/>
      <c r="I73" s="3"/>
      <c r="J73" s="3"/>
      <c r="K73" s="3"/>
      <c r="L73" s="3"/>
      <c r="M73" s="5"/>
      <c r="N73" s="5"/>
    </row>
    <row r="74" spans="1:14" x14ac:dyDescent="0.3">
      <c r="A74" s="5"/>
      <c r="B74" s="5"/>
      <c r="C74" s="5"/>
      <c r="D74" s="5"/>
      <c r="E74" s="5"/>
      <c r="F74" s="5"/>
      <c r="G74" s="5"/>
      <c r="H74" s="5"/>
      <c r="I74" s="3"/>
      <c r="J74" s="3"/>
      <c r="K74" s="3"/>
      <c r="L74" s="3"/>
      <c r="M74" s="5"/>
      <c r="N74" s="5"/>
    </row>
    <row r="75" spans="1:14" x14ac:dyDescent="0.3">
      <c r="A75" s="5"/>
      <c r="B75" s="5"/>
      <c r="C75" s="5"/>
      <c r="D75" s="5"/>
      <c r="E75" s="5"/>
      <c r="F75" s="5"/>
      <c r="G75" s="5"/>
      <c r="H75" s="5"/>
      <c r="I75" s="3"/>
      <c r="J75" s="3"/>
      <c r="K75" s="3"/>
      <c r="L75" s="3"/>
      <c r="M75" s="5"/>
      <c r="N75" s="5"/>
    </row>
    <row r="76" spans="1:14" x14ac:dyDescent="0.3">
      <c r="A76" s="5"/>
      <c r="B76" s="5"/>
      <c r="C76" s="5"/>
      <c r="D76" s="5"/>
      <c r="E76" s="5"/>
      <c r="F76" s="5"/>
      <c r="G76" s="5"/>
      <c r="H76" s="5"/>
      <c r="I76" s="3"/>
      <c r="J76" s="3"/>
      <c r="K76" s="3"/>
      <c r="L76" s="3"/>
      <c r="M76" s="5"/>
      <c r="N76" s="5"/>
    </row>
    <row r="77" spans="1:14" x14ac:dyDescent="0.3">
      <c r="A77" s="5"/>
      <c r="B77" s="5"/>
      <c r="C77" s="5"/>
      <c r="D77" s="5"/>
      <c r="E77" s="5"/>
      <c r="F77" s="5"/>
      <c r="G77" s="5"/>
      <c r="H77" s="5"/>
      <c r="I77" s="3"/>
      <c r="J77" s="3"/>
      <c r="K77" s="3"/>
      <c r="L77" s="3"/>
      <c r="M77" s="5"/>
      <c r="N77" s="5"/>
    </row>
    <row r="78" spans="1:14" x14ac:dyDescent="0.3">
      <c r="A78" s="5"/>
      <c r="B78" s="5"/>
      <c r="C78" s="5"/>
      <c r="D78" s="5"/>
      <c r="E78" s="5"/>
      <c r="F78" s="5"/>
      <c r="G78" s="5"/>
      <c r="H78" s="5"/>
      <c r="I78" s="3"/>
      <c r="J78" s="3"/>
      <c r="K78" s="3"/>
      <c r="L78" s="3"/>
      <c r="M78" s="5"/>
      <c r="N78" s="5"/>
    </row>
    <row r="79" spans="1:14" x14ac:dyDescent="0.3">
      <c r="A79" s="5"/>
      <c r="B79" s="5"/>
      <c r="C79" s="5"/>
      <c r="D79" s="5"/>
      <c r="E79" s="5"/>
      <c r="F79" s="5"/>
      <c r="G79" s="5"/>
      <c r="H79" s="5"/>
      <c r="I79" s="3"/>
      <c r="J79" s="3"/>
      <c r="K79" s="3"/>
      <c r="L79" s="3"/>
      <c r="M79" s="5"/>
      <c r="N79" s="5"/>
    </row>
    <row r="80" spans="1:14" x14ac:dyDescent="0.3">
      <c r="A80" s="1"/>
      <c r="B80" s="1"/>
      <c r="C80" s="1"/>
      <c r="D80" s="1"/>
      <c r="E80" s="1"/>
      <c r="F80" s="5"/>
      <c r="G80" s="5"/>
      <c r="H80" s="5"/>
      <c r="I80" s="3"/>
      <c r="J80" s="3"/>
      <c r="K80" s="3"/>
      <c r="L80" s="3"/>
      <c r="M80" s="5"/>
      <c r="N80" s="5"/>
    </row>
    <row r="81" spans="1:14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3">
      <c r="A82" s="1"/>
      <c r="B82" s="1"/>
      <c r="C82" s="1"/>
      <c r="D82" s="1"/>
      <c r="E82" s="1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3">
      <c r="A83" s="5"/>
      <c r="B83" s="5"/>
      <c r="C83" s="5"/>
      <c r="D83" s="5"/>
      <c r="E83" s="5"/>
      <c r="F83" s="5"/>
      <c r="G83" s="5"/>
      <c r="H83" s="3"/>
      <c r="I83" s="3"/>
      <c r="J83" s="3"/>
      <c r="K83" s="3"/>
      <c r="L83" s="3"/>
      <c r="M83" s="5"/>
      <c r="N83" s="5"/>
    </row>
    <row r="84" spans="1:14" x14ac:dyDescent="0.3">
      <c r="A84" s="5"/>
      <c r="B84" s="5"/>
      <c r="C84" s="5"/>
      <c r="D84" s="5"/>
      <c r="E84" s="5"/>
      <c r="F84" s="5"/>
      <c r="G84" s="5"/>
      <c r="H84" s="3"/>
      <c r="I84" s="3"/>
      <c r="J84" s="3"/>
      <c r="K84" s="3"/>
      <c r="L84" s="3"/>
      <c r="M84" s="5"/>
      <c r="N84" s="5"/>
    </row>
    <row r="85" spans="1:14" x14ac:dyDescent="0.3">
      <c r="A85" s="5"/>
      <c r="B85" s="5"/>
      <c r="C85" s="5"/>
      <c r="D85" s="5"/>
      <c r="E85" s="5"/>
      <c r="F85" s="5"/>
      <c r="G85" s="5"/>
      <c r="H85" s="3"/>
      <c r="I85" s="14"/>
      <c r="J85" s="14"/>
      <c r="K85" s="3"/>
      <c r="L85" s="3"/>
      <c r="M85" s="5"/>
      <c r="N85" s="5"/>
    </row>
    <row r="86" spans="1:14" x14ac:dyDescent="0.3">
      <c r="A86" s="1"/>
      <c r="B86" s="1"/>
      <c r="C86" s="1"/>
      <c r="D86" s="1"/>
      <c r="E86" s="1"/>
      <c r="F86" s="5"/>
      <c r="G86" s="5"/>
      <c r="H86" s="3"/>
      <c r="I86" s="3"/>
      <c r="J86" s="3"/>
      <c r="K86" s="3"/>
      <c r="L86" s="3"/>
      <c r="M86" s="5"/>
      <c r="N86" s="5"/>
    </row>
    <row r="87" spans="1:14" x14ac:dyDescent="0.3">
      <c r="A87" s="5"/>
      <c r="B87" s="5"/>
      <c r="C87" s="5"/>
      <c r="D87" s="5"/>
      <c r="E87" s="5"/>
      <c r="H87" s="3"/>
      <c r="I87" s="3"/>
      <c r="J87" s="3"/>
      <c r="K87" s="3"/>
      <c r="L87" s="3"/>
    </row>
    <row r="88" spans="1:14" x14ac:dyDescent="0.3">
      <c r="A88" s="1"/>
      <c r="B88" s="1"/>
      <c r="C88" s="1"/>
      <c r="D88" s="1"/>
      <c r="E88" s="1"/>
      <c r="H88" s="3"/>
      <c r="I88" s="3"/>
      <c r="J88" s="3"/>
      <c r="K88" s="3"/>
      <c r="L88" s="3"/>
    </row>
  </sheetData>
  <mergeCells count="6">
    <mergeCell ref="B2:C2"/>
    <mergeCell ref="H1:M1"/>
    <mergeCell ref="F2:G2"/>
    <mergeCell ref="H2:J2"/>
    <mergeCell ref="K2:M2"/>
    <mergeCell ref="D2:E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43C39-3190-44D1-BB8A-86508A669EDC}">
  <sheetPr>
    <tabColor theme="7" tint="0.39997558519241921"/>
  </sheetPr>
  <dimension ref="A1:N83"/>
  <sheetViews>
    <sheetView zoomScale="80" zoomScaleNormal="80" workbookViewId="0">
      <pane ySplit="3" topLeftCell="A28" activePane="bottomLeft" state="frozen"/>
      <selection pane="bottomLeft" activeCell="D65" sqref="D65"/>
    </sheetView>
  </sheetViews>
  <sheetFormatPr defaultRowHeight="14.4" x14ac:dyDescent="0.3"/>
  <cols>
    <col min="1" max="1" width="32.33203125" bestFit="1" customWidth="1"/>
    <col min="2" max="5" width="32.33203125" customWidth="1"/>
    <col min="6" max="7" width="16.33203125" bestFit="1" customWidth="1"/>
    <col min="8" max="8" width="15.6640625" bestFit="1" customWidth="1"/>
    <col min="9" max="10" width="18.6640625" bestFit="1" customWidth="1"/>
    <col min="11" max="11" width="16.33203125" bestFit="1" customWidth="1"/>
    <col min="12" max="12" width="18.6640625" bestFit="1" customWidth="1"/>
    <col min="13" max="13" width="16.33203125" bestFit="1" customWidth="1"/>
    <col min="14" max="14" width="16.33203125" customWidth="1"/>
  </cols>
  <sheetData>
    <row r="1" spans="1:14" x14ac:dyDescent="0.3">
      <c r="H1" s="175" t="s">
        <v>17</v>
      </c>
      <c r="I1" s="175"/>
      <c r="J1" s="175"/>
      <c r="K1" s="175"/>
      <c r="L1" s="175"/>
      <c r="M1" s="175"/>
    </row>
    <row r="2" spans="1:14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 t="s">
        <v>1</v>
      </c>
      <c r="I2" s="174"/>
      <c r="J2" s="174"/>
      <c r="K2" s="174" t="s">
        <v>5</v>
      </c>
      <c r="L2" s="174"/>
      <c r="M2" s="174"/>
      <c r="N2" s="159" t="s">
        <v>670</v>
      </c>
    </row>
    <row r="3" spans="1:14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4</v>
      </c>
      <c r="K3" t="s">
        <v>2</v>
      </c>
      <c r="L3" t="s">
        <v>3</v>
      </c>
      <c r="M3" t="s">
        <v>4</v>
      </c>
      <c r="N3" s="159" t="s">
        <v>3</v>
      </c>
    </row>
    <row r="4" spans="1:14" ht="18" x14ac:dyDescent="0.35">
      <c r="A4" s="176" t="s">
        <v>24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x14ac:dyDescent="0.3">
      <c r="A5" s="1" t="s">
        <v>103</v>
      </c>
      <c r="B5" s="81">
        <v>2381452</v>
      </c>
      <c r="C5" s="81"/>
      <c r="D5" s="81">
        <v>2653198</v>
      </c>
      <c r="E5" s="81">
        <v>2578104</v>
      </c>
      <c r="F5" s="81">
        <v>2793966</v>
      </c>
      <c r="G5" s="81">
        <v>2724936</v>
      </c>
      <c r="H5" s="92">
        <v>3083197</v>
      </c>
      <c r="I5" s="81">
        <v>3082101</v>
      </c>
      <c r="J5" s="81">
        <v>3083197</v>
      </c>
      <c r="L5" s="81">
        <v>3178487</v>
      </c>
      <c r="M5" s="161">
        <v>3191846</v>
      </c>
      <c r="N5" s="81">
        <v>3314375</v>
      </c>
    </row>
    <row r="6" spans="1:14" x14ac:dyDescent="0.3">
      <c r="A6" s="5"/>
      <c r="B6" s="75"/>
      <c r="C6" s="75"/>
      <c r="D6" s="75"/>
      <c r="E6" s="75"/>
      <c r="F6" s="75"/>
      <c r="G6" s="75"/>
      <c r="H6" s="75"/>
      <c r="I6" s="75"/>
      <c r="J6" s="75"/>
      <c r="L6" s="75"/>
      <c r="N6" s="5"/>
    </row>
    <row r="7" spans="1:14" x14ac:dyDescent="0.3">
      <c r="A7" s="1" t="s">
        <v>104</v>
      </c>
      <c r="B7" s="81"/>
      <c r="C7" s="81"/>
      <c r="D7" s="75"/>
      <c r="E7" s="75"/>
      <c r="F7" s="84"/>
      <c r="G7" s="75"/>
      <c r="H7" s="75"/>
      <c r="I7" s="75"/>
      <c r="J7" s="75"/>
      <c r="L7" s="75"/>
      <c r="N7" s="5"/>
    </row>
    <row r="8" spans="1:14" x14ac:dyDescent="0.3">
      <c r="A8" s="5" t="s">
        <v>105</v>
      </c>
      <c r="B8" s="75">
        <v>29578659</v>
      </c>
      <c r="C8" s="75"/>
      <c r="D8" s="75">
        <v>33028131</v>
      </c>
      <c r="E8" s="75">
        <v>33260058</v>
      </c>
      <c r="F8" s="75">
        <v>36109871</v>
      </c>
      <c r="G8" s="75">
        <v>36132677</v>
      </c>
      <c r="H8" s="75">
        <v>38522414</v>
      </c>
      <c r="I8" s="75">
        <v>38562055</v>
      </c>
      <c r="J8" s="75">
        <v>38530613</v>
      </c>
      <c r="L8" s="75">
        <v>40254593</v>
      </c>
      <c r="M8" s="75">
        <v>40254593</v>
      </c>
      <c r="N8" s="75">
        <v>39527907</v>
      </c>
    </row>
    <row r="9" spans="1:14" x14ac:dyDescent="0.3">
      <c r="A9" t="s">
        <v>650</v>
      </c>
      <c r="B9" s="75">
        <v>816</v>
      </c>
      <c r="C9" s="75"/>
      <c r="D9" s="75"/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L9" s="75">
        <v>0</v>
      </c>
      <c r="M9" s="3">
        <v>0</v>
      </c>
      <c r="N9" s="75">
        <v>0</v>
      </c>
    </row>
    <row r="10" spans="1:14" ht="16.2" x14ac:dyDescent="0.45">
      <c r="A10" s="5" t="s">
        <v>106</v>
      </c>
      <c r="B10" s="79">
        <v>21548</v>
      </c>
      <c r="C10" s="75"/>
      <c r="D10" s="79">
        <v>57695</v>
      </c>
      <c r="E10" s="79">
        <v>23803</v>
      </c>
      <c r="F10" s="79">
        <v>123763</v>
      </c>
      <c r="G10" s="79">
        <v>47294</v>
      </c>
      <c r="H10" s="79">
        <v>204593</v>
      </c>
      <c r="I10" s="79">
        <v>147228</v>
      </c>
      <c r="J10" s="79">
        <v>185563</v>
      </c>
      <c r="L10" s="79">
        <v>169680</v>
      </c>
      <c r="M10" s="79">
        <v>155232</v>
      </c>
      <c r="N10" s="79">
        <v>47044</v>
      </c>
    </row>
    <row r="11" spans="1:14" x14ac:dyDescent="0.3">
      <c r="A11" s="5" t="s">
        <v>107</v>
      </c>
      <c r="B11" s="81">
        <f>SUM(B8:B10)</f>
        <v>29601023</v>
      </c>
      <c r="C11" s="75"/>
      <c r="D11" s="81">
        <v>33086081</v>
      </c>
      <c r="E11" s="81">
        <f>SUM(E8:E10)</f>
        <v>33283861</v>
      </c>
      <c r="F11" s="81">
        <v>36233634</v>
      </c>
      <c r="G11" s="81">
        <f>SUM(G8:G10)</f>
        <v>36179971</v>
      </c>
      <c r="H11" s="81">
        <f>SUM(H8:H10)</f>
        <v>38727007</v>
      </c>
      <c r="I11" s="81">
        <v>38709283</v>
      </c>
      <c r="J11" s="81">
        <v>38716176</v>
      </c>
      <c r="L11" s="81">
        <v>40424273</v>
      </c>
      <c r="M11" s="81">
        <f>SUM(M8:M10)</f>
        <v>40409825</v>
      </c>
      <c r="N11" s="92">
        <f>SUM(N8:N10)</f>
        <v>39574951</v>
      </c>
    </row>
    <row r="12" spans="1:14" x14ac:dyDescent="0.3">
      <c r="A12" s="1" t="s">
        <v>30</v>
      </c>
      <c r="B12" s="92">
        <f>SUM(B11,B5)</f>
        <v>31982475</v>
      </c>
      <c r="C12" s="81"/>
      <c r="D12" s="81">
        <v>35739279</v>
      </c>
      <c r="E12" s="81">
        <f>SUM(E5,E11)</f>
        <v>35861965</v>
      </c>
      <c r="F12" s="81">
        <v>39027600</v>
      </c>
      <c r="G12" s="81">
        <v>38904907</v>
      </c>
      <c r="H12" s="81">
        <f>SUM(H11,H5)</f>
        <v>41810204</v>
      </c>
      <c r="I12" s="81">
        <v>41791384</v>
      </c>
      <c r="J12" s="81">
        <v>41799373</v>
      </c>
      <c r="L12" s="81">
        <v>43602760</v>
      </c>
      <c r="M12" s="81">
        <v>43601671</v>
      </c>
      <c r="N12" s="81">
        <v>42889326</v>
      </c>
    </row>
    <row r="13" spans="1:14" x14ac:dyDescent="0.3">
      <c r="A13" s="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5"/>
    </row>
    <row r="14" spans="1:14" x14ac:dyDescent="0.3">
      <c r="A14" s="1" t="s">
        <v>108</v>
      </c>
      <c r="B14" s="81"/>
      <c r="C14" s="81"/>
      <c r="D14" s="75"/>
      <c r="E14" s="81"/>
      <c r="F14" s="75"/>
      <c r="G14" s="75"/>
      <c r="H14" s="75"/>
      <c r="I14" s="75"/>
      <c r="J14" s="75"/>
      <c r="K14" s="75"/>
      <c r="L14" s="75"/>
      <c r="M14" s="75"/>
      <c r="N14" s="5"/>
    </row>
    <row r="15" spans="1:14" x14ac:dyDescent="0.3">
      <c r="A15" s="5" t="s">
        <v>109</v>
      </c>
      <c r="B15" s="75">
        <v>19859847</v>
      </c>
      <c r="C15" s="75"/>
      <c r="D15" s="75">
        <v>24614412</v>
      </c>
      <c r="E15" s="75">
        <v>24614412</v>
      </c>
      <c r="F15" s="75">
        <v>26685000</v>
      </c>
      <c r="G15" s="75">
        <v>26685000</v>
      </c>
      <c r="H15" s="75">
        <v>27490000</v>
      </c>
      <c r="I15" s="75">
        <v>27490000</v>
      </c>
      <c r="J15" s="75">
        <v>27490000</v>
      </c>
      <c r="K15" s="75"/>
      <c r="L15" s="75">
        <v>29525000</v>
      </c>
      <c r="M15" s="75">
        <v>29525000</v>
      </c>
      <c r="N15" s="75">
        <v>28830000</v>
      </c>
    </row>
    <row r="16" spans="1:14" x14ac:dyDescent="0.3">
      <c r="A16" s="5" t="s">
        <v>110</v>
      </c>
      <c r="B16" s="75">
        <v>8782062</v>
      </c>
      <c r="C16" s="75"/>
      <c r="D16" s="75">
        <v>7904943</v>
      </c>
      <c r="E16" s="75">
        <v>8015613</v>
      </c>
      <c r="F16" s="75">
        <v>8833255</v>
      </c>
      <c r="G16" s="75">
        <v>8837040</v>
      </c>
      <c r="H16" s="75">
        <v>10979796</v>
      </c>
      <c r="I16" s="75">
        <v>10978324</v>
      </c>
      <c r="J16" s="75">
        <v>10978324</v>
      </c>
      <c r="K16" s="75"/>
      <c r="L16" s="75">
        <v>10627723</v>
      </c>
      <c r="M16" s="75">
        <v>10627723</v>
      </c>
      <c r="N16" s="75">
        <v>10267142</v>
      </c>
    </row>
    <row r="17" spans="1:14" ht="16.2" x14ac:dyDescent="0.45">
      <c r="A17" s="2" t="s">
        <v>111</v>
      </c>
      <c r="B17" s="83">
        <v>687368</v>
      </c>
      <c r="C17" s="83"/>
      <c r="D17" s="79">
        <v>425958</v>
      </c>
      <c r="E17" s="83">
        <v>425958</v>
      </c>
      <c r="F17" s="79">
        <v>426148</v>
      </c>
      <c r="G17" s="79">
        <v>426148</v>
      </c>
      <c r="H17" s="129">
        <v>148562</v>
      </c>
      <c r="I17" s="79">
        <v>148562</v>
      </c>
      <c r="J17" s="79">
        <v>148562</v>
      </c>
      <c r="K17" s="88"/>
      <c r="L17" s="79">
        <v>134573</v>
      </c>
      <c r="M17" s="129">
        <v>134573</v>
      </c>
      <c r="N17" s="129">
        <v>359225</v>
      </c>
    </row>
    <row r="18" spans="1:14" x14ac:dyDescent="0.3">
      <c r="A18" s="1" t="s">
        <v>112</v>
      </c>
      <c r="B18" s="81">
        <f>SUM(B15:B17)</f>
        <v>29329277</v>
      </c>
      <c r="C18" s="81"/>
      <c r="D18" s="81">
        <f>SUM(D15:D17)</f>
        <v>32945313</v>
      </c>
      <c r="E18" s="81">
        <f>SUM(E15:E17)</f>
        <v>33055983</v>
      </c>
      <c r="F18" s="81">
        <v>35944403</v>
      </c>
      <c r="G18" s="81">
        <f>SUM(G15:G17)</f>
        <v>35948188</v>
      </c>
      <c r="H18" s="92">
        <v>38618358</v>
      </c>
      <c r="I18" s="81">
        <v>38616886</v>
      </c>
      <c r="J18" s="81">
        <v>38616886</v>
      </c>
      <c r="K18" s="88"/>
      <c r="L18" s="81">
        <v>40287296</v>
      </c>
      <c r="M18" s="92">
        <f>SUM(M15:M17)</f>
        <v>40287296</v>
      </c>
      <c r="N18" s="92">
        <f>SUM(N15:N17)</f>
        <v>39456367</v>
      </c>
    </row>
    <row r="19" spans="1:14" x14ac:dyDescent="0.3">
      <c r="A19" s="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88"/>
      <c r="N19" s="5"/>
    </row>
    <row r="20" spans="1:14" x14ac:dyDescent="0.3">
      <c r="A20" s="1" t="s">
        <v>113</v>
      </c>
      <c r="B20" s="81">
        <v>271746</v>
      </c>
      <c r="C20" s="81"/>
      <c r="D20" s="81">
        <v>140768</v>
      </c>
      <c r="E20" s="81">
        <v>227878</v>
      </c>
      <c r="F20" s="81">
        <v>289231</v>
      </c>
      <c r="G20" s="81">
        <v>231783</v>
      </c>
      <c r="H20" s="81">
        <v>108649</v>
      </c>
      <c r="I20" s="81">
        <v>92397</v>
      </c>
      <c r="J20" s="81">
        <v>95290</v>
      </c>
      <c r="K20" s="75"/>
      <c r="L20" s="81">
        <v>136977</v>
      </c>
      <c r="M20" s="92">
        <v>136977</v>
      </c>
      <c r="N20" s="92">
        <v>118584</v>
      </c>
    </row>
    <row r="21" spans="1:14" ht="16.2" x14ac:dyDescent="0.45">
      <c r="A21" s="12" t="s">
        <v>114</v>
      </c>
      <c r="B21" s="89">
        <v>2653198</v>
      </c>
      <c r="C21" s="89"/>
      <c r="D21" s="82">
        <v>2793966</v>
      </c>
      <c r="E21" s="89">
        <v>2805982</v>
      </c>
      <c r="F21" s="82">
        <v>3083197</v>
      </c>
      <c r="G21" s="82">
        <v>2956719</v>
      </c>
      <c r="H21" s="82">
        <v>3191846</v>
      </c>
      <c r="I21" s="82">
        <v>3174498</v>
      </c>
      <c r="J21" s="82">
        <v>3178487</v>
      </c>
      <c r="K21" s="75"/>
      <c r="L21" s="82">
        <v>3315464</v>
      </c>
      <c r="M21" s="139">
        <v>3315464</v>
      </c>
      <c r="N21" s="139">
        <v>3432959</v>
      </c>
    </row>
    <row r="22" spans="1:14" x14ac:dyDescent="0.3">
      <c r="A22" s="1" t="s">
        <v>115</v>
      </c>
      <c r="B22" s="17">
        <v>33.020000000000003</v>
      </c>
      <c r="C22" s="15"/>
      <c r="D22" s="68">
        <v>30.95</v>
      </c>
      <c r="E22" s="17">
        <v>30.98</v>
      </c>
      <c r="F22" s="17">
        <v>31.31</v>
      </c>
      <c r="G22" s="69">
        <v>30.02</v>
      </c>
      <c r="H22" s="160">
        <v>30.17</v>
      </c>
      <c r="I22" s="17">
        <v>30</v>
      </c>
      <c r="J22" s="17">
        <v>30.04</v>
      </c>
      <c r="K22" s="16"/>
      <c r="L22" s="17">
        <v>30.04</v>
      </c>
      <c r="M22" s="17">
        <v>30.04</v>
      </c>
      <c r="N22" s="17">
        <v>31.76</v>
      </c>
    </row>
    <row r="23" spans="1:14" x14ac:dyDescent="0.3">
      <c r="A23" s="5"/>
      <c r="B23" s="3"/>
      <c r="C23" s="3"/>
      <c r="D23" s="3"/>
      <c r="E23" s="3"/>
      <c r="F23" s="5"/>
      <c r="G23" s="3"/>
      <c r="H23" s="3"/>
      <c r="I23" s="3"/>
      <c r="J23" s="3"/>
      <c r="K23" s="3"/>
      <c r="L23" s="3"/>
      <c r="M23" s="5"/>
      <c r="N23" s="5"/>
    </row>
    <row r="24" spans="1:14" ht="16.2" customHeight="1" x14ac:dyDescent="0.35">
      <c r="A24" s="176" t="s">
        <v>25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</row>
    <row r="25" spans="1:14" x14ac:dyDescent="0.3">
      <c r="A25" s="1" t="s">
        <v>103</v>
      </c>
      <c r="B25" s="81">
        <v>470634</v>
      </c>
      <c r="C25" s="81"/>
      <c r="D25" s="75">
        <v>519757</v>
      </c>
      <c r="E25" s="81">
        <v>474720</v>
      </c>
      <c r="F25" s="81">
        <v>513796</v>
      </c>
      <c r="G25" s="81">
        <v>509552</v>
      </c>
      <c r="H25" s="92">
        <v>469325</v>
      </c>
      <c r="I25" s="81">
        <v>466213</v>
      </c>
      <c r="J25" s="81">
        <v>469325</v>
      </c>
      <c r="K25" s="88"/>
      <c r="L25" s="81">
        <v>508913</v>
      </c>
      <c r="M25" s="81">
        <v>512282</v>
      </c>
      <c r="N25" s="81">
        <v>526341</v>
      </c>
    </row>
    <row r="26" spans="1:14" x14ac:dyDescent="0.3">
      <c r="A26" s="5"/>
      <c r="B26" s="75"/>
      <c r="C26" s="75"/>
      <c r="D26" s="75"/>
      <c r="E26" s="75"/>
      <c r="F26" s="75"/>
      <c r="G26" s="75"/>
      <c r="H26" s="88"/>
      <c r="I26" s="75"/>
      <c r="J26" s="75"/>
      <c r="K26" s="75"/>
      <c r="L26" s="75"/>
      <c r="M26" s="5"/>
      <c r="N26" s="5"/>
    </row>
    <row r="27" spans="1:14" x14ac:dyDescent="0.3">
      <c r="A27" s="1" t="s">
        <v>104</v>
      </c>
      <c r="B27" s="81"/>
      <c r="C27" s="81"/>
      <c r="D27" s="75"/>
      <c r="E27" s="81"/>
      <c r="F27" s="84"/>
      <c r="G27" s="75"/>
      <c r="H27" s="75"/>
      <c r="I27" s="75"/>
      <c r="J27" s="75"/>
      <c r="K27" s="75"/>
      <c r="L27" s="75"/>
      <c r="M27" s="5"/>
      <c r="N27" s="5"/>
    </row>
    <row r="28" spans="1:14" x14ac:dyDescent="0.3">
      <c r="A28" s="5" t="s">
        <v>116</v>
      </c>
      <c r="B28" s="75">
        <v>5479000</v>
      </c>
      <c r="C28" s="75"/>
      <c r="D28" s="75">
        <v>5555000</v>
      </c>
      <c r="E28" s="75">
        <v>5555000</v>
      </c>
      <c r="F28" s="75">
        <v>5529000</v>
      </c>
      <c r="G28" s="75">
        <v>5529000</v>
      </c>
      <c r="H28" s="75">
        <v>6133000</v>
      </c>
      <c r="I28" s="75">
        <v>6133000</v>
      </c>
      <c r="J28" s="75">
        <v>6133000</v>
      </c>
      <c r="K28" s="75"/>
      <c r="L28" s="75">
        <v>6330000</v>
      </c>
      <c r="M28" s="75">
        <v>6330000</v>
      </c>
      <c r="N28" s="75">
        <v>6705000</v>
      </c>
    </row>
    <row r="29" spans="1:14" ht="16.2" x14ac:dyDescent="0.45">
      <c r="A29" s="5" t="s">
        <v>106</v>
      </c>
      <c r="B29" s="79">
        <v>1020</v>
      </c>
      <c r="C29" s="75"/>
      <c r="D29" s="79">
        <v>2024</v>
      </c>
      <c r="E29" s="79">
        <v>2726</v>
      </c>
      <c r="F29" s="79">
        <v>6622</v>
      </c>
      <c r="G29" s="79">
        <v>4227</v>
      </c>
      <c r="H29" s="79">
        <v>10846</v>
      </c>
      <c r="I29" s="79">
        <v>7639</v>
      </c>
      <c r="J29" s="79">
        <v>11170</v>
      </c>
      <c r="K29" s="75"/>
      <c r="L29" s="79">
        <v>10575</v>
      </c>
      <c r="M29" s="79">
        <v>11743</v>
      </c>
      <c r="N29" s="79">
        <v>3698</v>
      </c>
    </row>
    <row r="30" spans="1:14" x14ac:dyDescent="0.3">
      <c r="A30" s="5" t="s">
        <v>107</v>
      </c>
      <c r="B30" s="81">
        <f>SUM(B28:B29)</f>
        <v>5480020</v>
      </c>
      <c r="C30" s="75"/>
      <c r="D30" s="81">
        <v>5557024</v>
      </c>
      <c r="E30" s="81">
        <f>SUM(E28:E29)</f>
        <v>5557726</v>
      </c>
      <c r="F30" s="81">
        <f>SUM(F28:F29)</f>
        <v>5535622</v>
      </c>
      <c r="G30" s="81">
        <v>5533227</v>
      </c>
      <c r="H30" s="92">
        <f>SUM(H28:H29)</f>
        <v>6143846</v>
      </c>
      <c r="I30" s="81">
        <f>SUM(I28:I29)</f>
        <v>6140639</v>
      </c>
      <c r="J30" s="81">
        <f>SUM(J28:J29)</f>
        <v>6144170</v>
      </c>
      <c r="K30" s="75"/>
      <c r="L30" s="81">
        <f>SUM(L28:L29)</f>
        <v>6340575</v>
      </c>
      <c r="M30" s="92">
        <f>SUM(M28:M29)</f>
        <v>6341743</v>
      </c>
      <c r="N30" s="92">
        <f>SUM(N28:N29)</f>
        <v>6708698</v>
      </c>
    </row>
    <row r="31" spans="1:14" x14ac:dyDescent="0.3">
      <c r="A31" s="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5"/>
      <c r="N31" s="5"/>
    </row>
    <row r="32" spans="1:14" x14ac:dyDescent="0.3">
      <c r="A32" s="1" t="s">
        <v>30</v>
      </c>
      <c r="B32" s="81">
        <f>SUM(B30,B25)</f>
        <v>5950654</v>
      </c>
      <c r="C32" s="81"/>
      <c r="D32" s="81">
        <v>6076781</v>
      </c>
      <c r="E32" s="81">
        <f>SUM(E30,E25)</f>
        <v>6032446</v>
      </c>
      <c r="F32" s="81">
        <f>SUM(F30,F25)</f>
        <v>6049418</v>
      </c>
      <c r="G32" s="81">
        <v>6042779</v>
      </c>
      <c r="H32" s="81">
        <v>6613170</v>
      </c>
      <c r="I32" s="81">
        <f>SUM(I30,I25)</f>
        <v>6606852</v>
      </c>
      <c r="J32" s="81">
        <f>SUM(J30,J25)</f>
        <v>6613495</v>
      </c>
      <c r="K32" s="75"/>
      <c r="L32" s="81">
        <f>SUM(L30,L25)</f>
        <v>6849488</v>
      </c>
      <c r="M32" s="81">
        <v>6854025</v>
      </c>
      <c r="N32" s="92">
        <f>SUM(N25,N30)</f>
        <v>7235039</v>
      </c>
    </row>
    <row r="33" spans="1:14" x14ac:dyDescent="0.3">
      <c r="A33" s="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88"/>
      <c r="N33" s="5"/>
    </row>
    <row r="34" spans="1:14" x14ac:dyDescent="0.3">
      <c r="A34" s="1" t="s">
        <v>108</v>
      </c>
      <c r="B34" s="81"/>
      <c r="C34" s="81"/>
      <c r="D34" s="75"/>
      <c r="E34" s="81"/>
      <c r="F34" s="75"/>
      <c r="G34" s="75"/>
      <c r="H34" s="75"/>
      <c r="I34" s="75"/>
      <c r="J34" s="75"/>
      <c r="K34" s="75"/>
      <c r="L34" s="75"/>
      <c r="M34" s="88"/>
      <c r="N34" s="5"/>
    </row>
    <row r="35" spans="1:14" x14ac:dyDescent="0.3">
      <c r="A35" s="5" t="s">
        <v>109</v>
      </c>
      <c r="B35" s="75">
        <v>3750153</v>
      </c>
      <c r="C35" s="75"/>
      <c r="D35" s="75">
        <v>3890588</v>
      </c>
      <c r="E35" s="75">
        <v>3890588</v>
      </c>
      <c r="F35" s="75">
        <v>3975000</v>
      </c>
      <c r="G35" s="75">
        <v>3975000</v>
      </c>
      <c r="H35" s="75">
        <v>4375000</v>
      </c>
      <c r="I35" s="75">
        <v>4375000</v>
      </c>
      <c r="J35" s="75">
        <v>4375000</v>
      </c>
      <c r="K35" s="75"/>
      <c r="L35" s="75">
        <v>4475000</v>
      </c>
      <c r="M35" s="88">
        <v>4475000</v>
      </c>
      <c r="N35" s="88">
        <v>4445000</v>
      </c>
    </row>
    <row r="36" spans="1:14" ht="16.2" x14ac:dyDescent="0.45">
      <c r="A36" s="2" t="s">
        <v>110</v>
      </c>
      <c r="B36" s="83">
        <v>1680744</v>
      </c>
      <c r="C36" s="83"/>
      <c r="D36" s="79">
        <v>1672397</v>
      </c>
      <c r="E36" s="83">
        <v>1673426</v>
      </c>
      <c r="F36" s="79">
        <v>1605093</v>
      </c>
      <c r="G36" s="79">
        <v>1608904</v>
      </c>
      <c r="H36" s="79">
        <v>1725888</v>
      </c>
      <c r="I36" s="79">
        <v>1729582</v>
      </c>
      <c r="J36" s="79">
        <v>1729582</v>
      </c>
      <c r="K36" s="75"/>
      <c r="L36" s="79">
        <v>1852684</v>
      </c>
      <c r="M36" s="129">
        <v>1852684</v>
      </c>
      <c r="N36" s="129">
        <v>2237958</v>
      </c>
    </row>
    <row r="37" spans="1:14" x14ac:dyDescent="0.3">
      <c r="A37" s="1" t="s">
        <v>112</v>
      </c>
      <c r="B37" s="81">
        <f>SUM(B35:B36)</f>
        <v>5430897</v>
      </c>
      <c r="C37" s="81"/>
      <c r="D37" s="81">
        <v>5562985</v>
      </c>
      <c r="E37" s="81">
        <f>SUM(E35:E36)</f>
        <v>5564014</v>
      </c>
      <c r="F37" s="81">
        <v>5580093</v>
      </c>
      <c r="G37" s="81">
        <v>5583904</v>
      </c>
      <c r="H37" s="92">
        <f>SUM(H35:H36)</f>
        <v>6100888</v>
      </c>
      <c r="I37" s="81">
        <v>6104582</v>
      </c>
      <c r="J37" s="81">
        <v>6104582</v>
      </c>
      <c r="K37" s="88"/>
      <c r="L37" s="81">
        <v>6327684</v>
      </c>
      <c r="M37" s="92">
        <f>SUM(M35:M36)</f>
        <v>6327684</v>
      </c>
      <c r="N37" s="92">
        <f>SUM(N35:N36)</f>
        <v>6682958</v>
      </c>
    </row>
    <row r="38" spans="1:14" x14ac:dyDescent="0.3">
      <c r="A38" s="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88"/>
      <c r="N38" s="5"/>
    </row>
    <row r="39" spans="1:14" ht="16.2" x14ac:dyDescent="0.45">
      <c r="A39" s="18" t="s">
        <v>113</v>
      </c>
      <c r="B39" s="82">
        <v>49123</v>
      </c>
      <c r="C39" s="82"/>
      <c r="D39" s="82">
        <v>-5961</v>
      </c>
      <c r="E39" s="82">
        <v>-6288</v>
      </c>
      <c r="F39" s="82">
        <v>-44471</v>
      </c>
      <c r="G39" s="82">
        <f>-50677</f>
        <v>-50677</v>
      </c>
      <c r="H39" s="82">
        <f>H30-H37</f>
        <v>42958</v>
      </c>
      <c r="I39" s="82">
        <v>36057</v>
      </c>
      <c r="J39" s="82">
        <v>39588</v>
      </c>
      <c r="K39" s="75"/>
      <c r="L39" s="82">
        <v>12891</v>
      </c>
      <c r="M39" s="139">
        <v>14059</v>
      </c>
      <c r="N39" s="139">
        <v>25740</v>
      </c>
    </row>
    <row r="40" spans="1:14" x14ac:dyDescent="0.3">
      <c r="A40" s="1" t="s">
        <v>114</v>
      </c>
      <c r="B40" s="81">
        <v>519757</v>
      </c>
      <c r="C40" s="81"/>
      <c r="D40" s="81">
        <v>513796</v>
      </c>
      <c r="E40" s="81">
        <v>468432</v>
      </c>
      <c r="F40" s="81">
        <v>469325</v>
      </c>
      <c r="G40" s="81">
        <v>458875</v>
      </c>
      <c r="H40" s="81">
        <v>512282</v>
      </c>
      <c r="I40" s="81">
        <v>502270</v>
      </c>
      <c r="J40" s="81">
        <v>508913</v>
      </c>
      <c r="K40" s="75"/>
      <c r="L40" s="81">
        <v>521804</v>
      </c>
      <c r="M40" s="92">
        <v>526341</v>
      </c>
      <c r="N40" s="92">
        <f>N30-N37</f>
        <v>25740</v>
      </c>
    </row>
    <row r="41" spans="1:14" x14ac:dyDescent="0.3">
      <c r="A41" s="1" t="s">
        <v>115</v>
      </c>
      <c r="B41" s="69" t="s">
        <v>651</v>
      </c>
      <c r="C41" s="15"/>
      <c r="D41" s="17">
        <v>33.71</v>
      </c>
      <c r="E41" s="17">
        <v>30.73</v>
      </c>
      <c r="F41" s="17">
        <v>30.7</v>
      </c>
      <c r="G41" s="17">
        <v>30</v>
      </c>
      <c r="H41" s="160">
        <v>30.65</v>
      </c>
      <c r="I41" s="17">
        <v>30</v>
      </c>
      <c r="J41" s="17">
        <v>30.43</v>
      </c>
      <c r="K41" s="16"/>
      <c r="L41" s="17">
        <v>30.1</v>
      </c>
      <c r="M41" s="17">
        <v>30.36</v>
      </c>
      <c r="N41" s="17">
        <v>30.15</v>
      </c>
    </row>
    <row r="42" spans="1:14" x14ac:dyDescent="0.3">
      <c r="A42" s="1"/>
      <c r="B42" s="15"/>
      <c r="C42" s="15"/>
      <c r="D42" s="3"/>
      <c r="E42" s="15"/>
      <c r="F42" s="5"/>
      <c r="G42" s="3"/>
      <c r="H42" s="3"/>
      <c r="I42" s="3"/>
      <c r="J42" s="3"/>
      <c r="K42" s="3"/>
      <c r="L42" s="5"/>
      <c r="M42" s="88"/>
      <c r="N42" s="5"/>
    </row>
    <row r="43" spans="1:14" ht="18" x14ac:dyDescent="0.35">
      <c r="A43" s="176" t="s">
        <v>31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</row>
    <row r="44" spans="1:14" x14ac:dyDescent="0.3">
      <c r="A44" s="1" t="s">
        <v>103</v>
      </c>
      <c r="B44" s="81">
        <v>173134</v>
      </c>
      <c r="C44" s="81"/>
      <c r="D44" s="81">
        <v>114853</v>
      </c>
      <c r="E44" s="81"/>
      <c r="F44" s="81">
        <v>127181</v>
      </c>
      <c r="G44" s="81">
        <v>126180</v>
      </c>
      <c r="H44" s="92">
        <v>119571</v>
      </c>
      <c r="I44" s="81">
        <v>118992</v>
      </c>
      <c r="J44" s="81">
        <v>119571</v>
      </c>
      <c r="K44" s="88"/>
      <c r="L44" s="81">
        <v>119296</v>
      </c>
      <c r="M44" s="81">
        <v>119729</v>
      </c>
      <c r="N44" s="81">
        <v>119259</v>
      </c>
    </row>
    <row r="45" spans="1:14" x14ac:dyDescent="0.3">
      <c r="A45" s="5"/>
      <c r="B45" s="75"/>
      <c r="C45" s="75"/>
      <c r="D45" s="75"/>
      <c r="E45" s="75"/>
      <c r="F45" s="75"/>
      <c r="G45" s="75"/>
      <c r="H45" s="88"/>
      <c r="I45" s="75"/>
      <c r="J45" s="75"/>
      <c r="K45" s="75"/>
      <c r="L45" s="75"/>
      <c r="M45" s="5"/>
      <c r="N45" s="5"/>
    </row>
    <row r="46" spans="1:14" x14ac:dyDescent="0.3">
      <c r="A46" s="1" t="s">
        <v>104</v>
      </c>
      <c r="B46" s="81"/>
      <c r="C46" s="81"/>
      <c r="D46" s="75"/>
      <c r="E46" s="81"/>
      <c r="F46" s="84"/>
      <c r="G46" s="75"/>
      <c r="H46" s="75"/>
      <c r="I46" s="75"/>
      <c r="J46" s="75"/>
      <c r="K46" s="75"/>
      <c r="L46" s="75"/>
      <c r="M46" s="5"/>
      <c r="N46" s="5"/>
    </row>
    <row r="47" spans="1:14" x14ac:dyDescent="0.3">
      <c r="A47" s="5" t="s">
        <v>116</v>
      </c>
      <c r="B47" s="75">
        <v>1270250</v>
      </c>
      <c r="C47" s="75"/>
      <c r="D47" s="75">
        <v>1505000</v>
      </c>
      <c r="E47" s="75"/>
      <c r="F47" s="75">
        <v>1408000</v>
      </c>
      <c r="G47" s="75">
        <v>1408000</v>
      </c>
      <c r="H47" s="75">
        <v>1426000</v>
      </c>
      <c r="I47" s="75">
        <v>1426000</v>
      </c>
      <c r="J47" s="75">
        <v>1426000</v>
      </c>
      <c r="K47" s="75"/>
      <c r="L47" s="75">
        <v>1428000</v>
      </c>
      <c r="M47" s="75">
        <v>1428000</v>
      </c>
      <c r="N47" s="75">
        <v>1340000</v>
      </c>
    </row>
    <row r="48" spans="1:14" x14ac:dyDescent="0.3">
      <c r="A48" s="5" t="s">
        <v>106</v>
      </c>
      <c r="B48" s="75">
        <v>257</v>
      </c>
      <c r="C48" s="75"/>
      <c r="D48" s="75">
        <v>550</v>
      </c>
      <c r="E48" s="75"/>
      <c r="F48" s="80">
        <v>1581</v>
      </c>
      <c r="G48" s="75">
        <v>1631</v>
      </c>
      <c r="H48" s="75">
        <v>2502</v>
      </c>
      <c r="I48" s="80">
        <v>2865</v>
      </c>
      <c r="J48" s="80">
        <v>2590</v>
      </c>
      <c r="K48" s="75"/>
      <c r="L48" s="80">
        <v>2497</v>
      </c>
      <c r="M48" s="80">
        <v>2628</v>
      </c>
      <c r="N48" s="80">
        <v>728</v>
      </c>
    </row>
    <row r="49" spans="1:14" ht="16.2" x14ac:dyDescent="0.45">
      <c r="A49" s="5" t="s">
        <v>117</v>
      </c>
      <c r="B49" s="79">
        <v>0</v>
      </c>
      <c r="C49" s="75"/>
      <c r="D49" s="79">
        <v>42</v>
      </c>
      <c r="E49" s="75"/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5"/>
      <c r="L49" s="79">
        <v>0</v>
      </c>
      <c r="M49" s="79">
        <v>0</v>
      </c>
      <c r="N49" s="79">
        <v>0</v>
      </c>
    </row>
    <row r="50" spans="1:14" x14ac:dyDescent="0.3">
      <c r="A50" s="5" t="s">
        <v>107</v>
      </c>
      <c r="B50" s="81">
        <f>SUM(B47:B49)</f>
        <v>1270507</v>
      </c>
      <c r="C50" s="75"/>
      <c r="D50" s="81">
        <v>1505592</v>
      </c>
      <c r="E50" s="75"/>
      <c r="F50" s="81">
        <f>SUM(F47:F49)</f>
        <v>1409581</v>
      </c>
      <c r="G50" s="81">
        <v>1408937</v>
      </c>
      <c r="H50" s="92">
        <v>1428502</v>
      </c>
      <c r="I50" s="81">
        <f>SUM(I47:I49)</f>
        <v>1428865</v>
      </c>
      <c r="J50" s="81">
        <f>SUM(J47:J49)</f>
        <v>1428590</v>
      </c>
      <c r="K50" s="75"/>
      <c r="L50" s="81">
        <f>SUM(L47:L49)</f>
        <v>1430497</v>
      </c>
      <c r="M50" s="92">
        <f>SUM(M47:M49)</f>
        <v>1430628</v>
      </c>
      <c r="N50" s="92">
        <f>SUM(N47:N48)</f>
        <v>1340728</v>
      </c>
    </row>
    <row r="51" spans="1:14" x14ac:dyDescent="0.3">
      <c r="A51" s="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5"/>
      <c r="N51" s="5"/>
    </row>
    <row r="52" spans="1:14" x14ac:dyDescent="0.3">
      <c r="A52" s="1" t="s">
        <v>30</v>
      </c>
      <c r="B52" s="81">
        <v>1443641</v>
      </c>
      <c r="C52" s="81"/>
      <c r="D52" s="81">
        <v>1620445</v>
      </c>
      <c r="E52" s="81"/>
      <c r="F52" s="81">
        <f>SUM(F50,F44)</f>
        <v>1536762</v>
      </c>
      <c r="G52" s="81">
        <v>1536117</v>
      </c>
      <c r="H52" s="81">
        <v>1548073</v>
      </c>
      <c r="I52" s="81">
        <f>SUM(I50,I44)</f>
        <v>1547857</v>
      </c>
      <c r="J52" s="81">
        <f>SUM(J50,J44)</f>
        <v>1548161</v>
      </c>
      <c r="K52" s="75"/>
      <c r="L52" s="81">
        <f>SUM(L50,L44)</f>
        <v>1549793</v>
      </c>
      <c r="M52" s="92">
        <f>SUM(M44,M50)</f>
        <v>1550357</v>
      </c>
      <c r="N52" s="81">
        <v>1459987</v>
      </c>
    </row>
    <row r="53" spans="1:14" x14ac:dyDescent="0.3">
      <c r="A53" s="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5"/>
      <c r="N53" s="5"/>
    </row>
    <row r="54" spans="1:14" x14ac:dyDescent="0.3">
      <c r="A54" s="1" t="s">
        <v>108</v>
      </c>
      <c r="B54" s="81"/>
      <c r="C54" s="81"/>
      <c r="D54" s="75"/>
      <c r="E54" s="81"/>
      <c r="F54" s="75"/>
      <c r="G54" s="75"/>
      <c r="H54" s="75"/>
      <c r="I54" s="75"/>
      <c r="J54" s="75"/>
      <c r="K54" s="75"/>
      <c r="L54" s="75"/>
      <c r="M54" s="5"/>
      <c r="N54" s="5"/>
    </row>
    <row r="55" spans="1:14" x14ac:dyDescent="0.3">
      <c r="A55" s="5" t="s">
        <v>109</v>
      </c>
      <c r="B55" s="75">
        <v>1145000</v>
      </c>
      <c r="C55" s="75"/>
      <c r="D55" s="75">
        <v>1300000</v>
      </c>
      <c r="E55" s="75"/>
      <c r="F55" s="75">
        <v>1235000</v>
      </c>
      <c r="G55" s="75">
        <v>1235000</v>
      </c>
      <c r="H55" s="75">
        <v>1215000</v>
      </c>
      <c r="I55" s="75">
        <v>1215000</v>
      </c>
      <c r="J55" s="75">
        <v>1215000</v>
      </c>
      <c r="K55" s="75"/>
      <c r="L55" s="75">
        <v>1205000</v>
      </c>
      <c r="M55" s="75">
        <v>1205000</v>
      </c>
      <c r="N55" s="75">
        <v>1100000</v>
      </c>
    </row>
    <row r="56" spans="1:14" ht="16.2" x14ac:dyDescent="0.45">
      <c r="A56" s="2" t="s">
        <v>110</v>
      </c>
      <c r="B56" s="83">
        <v>183788</v>
      </c>
      <c r="C56" s="83"/>
      <c r="D56" s="79">
        <v>193264</v>
      </c>
      <c r="E56" s="83"/>
      <c r="F56" s="79">
        <v>182191</v>
      </c>
      <c r="G56" s="79">
        <v>183070</v>
      </c>
      <c r="H56" s="79">
        <v>213344</v>
      </c>
      <c r="I56" s="79">
        <v>213865</v>
      </c>
      <c r="J56" s="79">
        <v>213865</v>
      </c>
      <c r="K56" s="75"/>
      <c r="L56" s="79">
        <v>226098</v>
      </c>
      <c r="M56" s="79">
        <v>226098</v>
      </c>
      <c r="N56" s="79">
        <v>247675</v>
      </c>
    </row>
    <row r="57" spans="1:14" x14ac:dyDescent="0.3">
      <c r="A57" s="1" t="s">
        <v>112</v>
      </c>
      <c r="B57" s="81">
        <f>SUM(B55:B56)</f>
        <v>1328788</v>
      </c>
      <c r="C57" s="81"/>
      <c r="D57" s="81">
        <v>1493264</v>
      </c>
      <c r="E57" s="81"/>
      <c r="F57" s="81">
        <v>1417191</v>
      </c>
      <c r="G57" s="81">
        <v>1418070</v>
      </c>
      <c r="H57" s="92">
        <f>SUM(H55:H56)</f>
        <v>1428344</v>
      </c>
      <c r="I57" s="81">
        <v>1428865</v>
      </c>
      <c r="J57" s="81">
        <v>1428865</v>
      </c>
      <c r="K57" s="88"/>
      <c r="L57" s="81">
        <v>1431098</v>
      </c>
      <c r="M57" s="92">
        <f>SUM(M55:M56)</f>
        <v>1431098</v>
      </c>
      <c r="N57" s="81">
        <f>SUM(N55:N56)</f>
        <v>1347675</v>
      </c>
    </row>
    <row r="58" spans="1:14" x14ac:dyDescent="0.3">
      <c r="A58" s="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5"/>
      <c r="N58" s="75"/>
    </row>
    <row r="59" spans="1:14" ht="16.2" x14ac:dyDescent="0.45">
      <c r="A59" s="18" t="s">
        <v>113</v>
      </c>
      <c r="B59" s="82">
        <v>-58281</v>
      </c>
      <c r="C59" s="82"/>
      <c r="D59" s="82">
        <v>12328</v>
      </c>
      <c r="E59" s="82"/>
      <c r="F59" s="82">
        <v>-7610</v>
      </c>
      <c r="G59" s="82">
        <f>-9133</f>
        <v>-9133</v>
      </c>
      <c r="H59" s="82">
        <f>H50-H57</f>
        <v>158</v>
      </c>
      <c r="I59" s="82">
        <v>0</v>
      </c>
      <c r="J59" s="82">
        <v>-275</v>
      </c>
      <c r="K59" s="75"/>
      <c r="L59" s="82">
        <v>-601</v>
      </c>
      <c r="M59" s="129">
        <f>M50-M57</f>
        <v>-470</v>
      </c>
      <c r="N59" s="79">
        <f>N50-N57</f>
        <v>-6947</v>
      </c>
    </row>
    <row r="60" spans="1:14" x14ac:dyDescent="0.3">
      <c r="A60" s="1" t="s">
        <v>114</v>
      </c>
      <c r="B60" s="81">
        <v>114853</v>
      </c>
      <c r="C60" s="81"/>
      <c r="D60" s="81">
        <v>127181</v>
      </c>
      <c r="E60" s="81"/>
      <c r="F60" s="81">
        <v>119571</v>
      </c>
      <c r="G60" s="81">
        <v>117047</v>
      </c>
      <c r="H60" s="81">
        <v>119729</v>
      </c>
      <c r="I60" s="81">
        <v>118992</v>
      </c>
      <c r="J60" s="81">
        <v>119296</v>
      </c>
      <c r="K60" s="75"/>
      <c r="L60" s="81">
        <v>118695</v>
      </c>
      <c r="M60" s="81">
        <v>119259</v>
      </c>
      <c r="N60" s="81">
        <v>112312</v>
      </c>
    </row>
    <row r="61" spans="1:14" x14ac:dyDescent="0.3">
      <c r="A61" s="1" t="s">
        <v>115</v>
      </c>
      <c r="B61" s="17">
        <v>31.55</v>
      </c>
      <c r="C61" s="15"/>
      <c r="D61" s="17">
        <v>31.09</v>
      </c>
      <c r="E61" s="15"/>
      <c r="F61" s="17">
        <v>30.8</v>
      </c>
      <c r="G61" s="17">
        <v>30.13</v>
      </c>
      <c r="H61" s="160">
        <v>30.6</v>
      </c>
      <c r="I61" s="17">
        <v>30.4</v>
      </c>
      <c r="J61" s="17">
        <v>30.47</v>
      </c>
      <c r="K61" s="16"/>
      <c r="L61" s="17">
        <v>30.27</v>
      </c>
      <c r="M61" s="17">
        <v>30.42</v>
      </c>
      <c r="N61" s="17">
        <v>30.42</v>
      </c>
    </row>
    <row r="62" spans="1:14" x14ac:dyDescent="0.3">
      <c r="A62" s="1"/>
      <c r="B62" s="15"/>
      <c r="C62" s="15"/>
      <c r="D62" s="1"/>
      <c r="E62" s="15"/>
      <c r="F62" s="5"/>
      <c r="G62" s="5"/>
      <c r="H62" s="3"/>
      <c r="I62" s="3"/>
      <c r="J62" s="3"/>
      <c r="K62" s="3"/>
      <c r="L62" s="3"/>
      <c r="M62" s="5"/>
      <c r="N62" s="5"/>
    </row>
    <row r="63" spans="1:14" x14ac:dyDescent="0.3">
      <c r="A63" s="1"/>
      <c r="B63" s="15"/>
      <c r="C63" s="15"/>
      <c r="D63" s="1"/>
      <c r="E63" s="15"/>
      <c r="F63" s="5"/>
      <c r="G63" s="5"/>
      <c r="H63" s="3"/>
      <c r="I63" s="3"/>
      <c r="J63" s="3"/>
      <c r="K63" s="3"/>
      <c r="L63" s="3"/>
      <c r="M63" s="5"/>
      <c r="N63" s="5"/>
    </row>
    <row r="64" spans="1:14" x14ac:dyDescent="0.3">
      <c r="A64" s="1"/>
      <c r="B64" s="15"/>
      <c r="C64" s="15"/>
      <c r="D64" s="1"/>
      <c r="E64" s="15"/>
      <c r="F64" s="5"/>
      <c r="G64" s="5"/>
      <c r="H64" s="3"/>
      <c r="I64" s="3"/>
      <c r="J64" s="3"/>
      <c r="K64" s="3"/>
      <c r="L64" s="3"/>
      <c r="M64" s="5"/>
      <c r="N64" s="5"/>
    </row>
    <row r="65" spans="1:14" x14ac:dyDescent="0.3">
      <c r="B65" s="3"/>
      <c r="C65" s="3"/>
      <c r="E65" s="3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3">
      <c r="A66" s="1"/>
      <c r="B66" s="15"/>
      <c r="C66" s="15"/>
      <c r="D66" s="1"/>
      <c r="E66" s="1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3">
      <c r="A67" s="1"/>
      <c r="B67" s="15"/>
      <c r="C67" s="15"/>
      <c r="D67" s="1"/>
      <c r="E67" s="1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3">
      <c r="A68" s="5"/>
      <c r="B68" s="3"/>
      <c r="C68" s="3"/>
      <c r="D68" s="5"/>
      <c r="E68" s="3"/>
      <c r="F68" s="5"/>
      <c r="G68" s="5"/>
      <c r="H68" s="5"/>
      <c r="I68" s="3"/>
      <c r="J68" s="3"/>
      <c r="K68" s="3"/>
      <c r="L68" s="3"/>
      <c r="M68" s="5"/>
      <c r="N68" s="5"/>
    </row>
    <row r="69" spans="1:14" x14ac:dyDescent="0.3">
      <c r="A69" s="5"/>
      <c r="B69" s="3"/>
      <c r="C69" s="3"/>
      <c r="D69" s="5"/>
      <c r="E69" s="3"/>
      <c r="F69" s="5"/>
      <c r="G69" s="5"/>
      <c r="H69" s="5"/>
      <c r="I69" s="3"/>
      <c r="J69" s="3"/>
      <c r="K69" s="3"/>
      <c r="L69" s="3"/>
      <c r="M69" s="5"/>
      <c r="N69" s="5"/>
    </row>
    <row r="70" spans="1:14" x14ac:dyDescent="0.3">
      <c r="A70" s="5"/>
      <c r="B70" s="3"/>
      <c r="C70" s="3"/>
      <c r="D70" s="5"/>
      <c r="E70" s="3"/>
      <c r="F70" s="5"/>
      <c r="G70" s="5"/>
      <c r="H70" s="5"/>
      <c r="I70" s="3"/>
      <c r="J70" s="3"/>
      <c r="K70" s="3"/>
      <c r="L70" s="3"/>
      <c r="M70" s="5"/>
      <c r="N70" s="5"/>
    </row>
    <row r="71" spans="1:14" x14ac:dyDescent="0.3">
      <c r="A71" s="5"/>
      <c r="B71" s="3"/>
      <c r="C71" s="3"/>
      <c r="D71" s="5"/>
      <c r="E71" s="3"/>
      <c r="F71" s="5"/>
      <c r="G71" s="5"/>
      <c r="H71" s="5"/>
      <c r="I71" s="3"/>
      <c r="J71" s="3"/>
      <c r="K71" s="3"/>
      <c r="L71" s="3"/>
      <c r="M71" s="5"/>
      <c r="N71" s="5"/>
    </row>
    <row r="72" spans="1:14" x14ac:dyDescent="0.3">
      <c r="A72" s="5"/>
      <c r="B72" s="5"/>
      <c r="C72" s="5"/>
      <c r="D72" s="5"/>
      <c r="E72" s="3"/>
      <c r="F72" s="5"/>
      <c r="G72" s="5"/>
      <c r="H72" s="5"/>
      <c r="I72" s="3"/>
      <c r="J72" s="3"/>
      <c r="K72" s="3"/>
      <c r="L72" s="3"/>
      <c r="M72" s="5"/>
      <c r="N72" s="5"/>
    </row>
    <row r="73" spans="1:14" x14ac:dyDescent="0.3">
      <c r="A73" s="5"/>
      <c r="B73" s="5"/>
      <c r="C73" s="5"/>
      <c r="D73" s="5"/>
      <c r="E73" s="3"/>
      <c r="F73" s="5"/>
      <c r="G73" s="5"/>
      <c r="H73" s="5"/>
      <c r="I73" s="3"/>
      <c r="J73" s="3"/>
      <c r="K73" s="3"/>
      <c r="L73" s="3"/>
      <c r="M73" s="5"/>
      <c r="N73" s="5"/>
    </row>
    <row r="74" spans="1:14" x14ac:dyDescent="0.3">
      <c r="A74" s="5"/>
      <c r="B74" s="5"/>
      <c r="C74" s="5"/>
      <c r="D74" s="5"/>
      <c r="E74" s="5"/>
      <c r="F74" s="5"/>
      <c r="G74" s="5"/>
      <c r="H74" s="5"/>
      <c r="I74" s="3"/>
      <c r="J74" s="3"/>
      <c r="K74" s="3"/>
      <c r="L74" s="3"/>
      <c r="M74" s="5"/>
      <c r="N74" s="5"/>
    </row>
    <row r="75" spans="1:14" x14ac:dyDescent="0.3">
      <c r="A75" s="1"/>
      <c r="B75" s="1"/>
      <c r="C75" s="1"/>
      <c r="D75" s="1"/>
      <c r="E75" s="1"/>
      <c r="F75" s="5"/>
      <c r="G75" s="5"/>
      <c r="H75" s="5"/>
      <c r="I75" s="3"/>
      <c r="J75" s="3"/>
      <c r="K75" s="3"/>
      <c r="L75" s="3"/>
      <c r="M75" s="5"/>
      <c r="N75" s="5"/>
    </row>
    <row r="76" spans="1:14" x14ac:dyDescent="0.3"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3">
      <c r="A77" s="1"/>
      <c r="B77" s="1"/>
      <c r="C77" s="1"/>
      <c r="D77" s="1"/>
      <c r="E77" s="1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3">
      <c r="A78" s="5"/>
      <c r="B78" s="5"/>
      <c r="C78" s="5"/>
      <c r="D78" s="5"/>
      <c r="E78" s="5"/>
      <c r="F78" s="5"/>
      <c r="G78" s="5"/>
      <c r="H78" s="3"/>
      <c r="I78" s="3"/>
      <c r="J78" s="3"/>
      <c r="K78" s="3"/>
      <c r="L78" s="3"/>
      <c r="M78" s="5"/>
      <c r="N78" s="5"/>
    </row>
    <row r="79" spans="1:14" x14ac:dyDescent="0.3">
      <c r="A79" s="5"/>
      <c r="B79" s="5"/>
      <c r="C79" s="5"/>
      <c r="D79" s="5"/>
      <c r="E79" s="5"/>
      <c r="F79" s="5"/>
      <c r="G79" s="5"/>
      <c r="H79" s="3"/>
      <c r="I79" s="3"/>
      <c r="J79" s="3"/>
      <c r="K79" s="3"/>
      <c r="L79" s="3"/>
      <c r="M79" s="5"/>
      <c r="N79" s="5"/>
    </row>
    <row r="80" spans="1:14" x14ac:dyDescent="0.3">
      <c r="A80" s="5"/>
      <c r="B80" s="5"/>
      <c r="C80" s="5"/>
      <c r="D80" s="5"/>
      <c r="E80" s="5"/>
      <c r="F80" s="5"/>
      <c r="G80" s="5"/>
      <c r="H80" s="3"/>
      <c r="I80" s="14"/>
      <c r="J80" s="14"/>
      <c r="K80" s="3"/>
      <c r="L80" s="3"/>
      <c r="M80" s="5"/>
      <c r="N80" s="5"/>
    </row>
    <row r="81" spans="1:14" x14ac:dyDescent="0.3">
      <c r="A81" s="1"/>
      <c r="B81" s="1"/>
      <c r="C81" s="1"/>
      <c r="D81" s="1"/>
      <c r="E81" s="1"/>
      <c r="F81" s="5"/>
      <c r="G81" s="5"/>
      <c r="H81" s="3"/>
      <c r="I81" s="3"/>
      <c r="J81" s="3"/>
      <c r="K81" s="3"/>
      <c r="L81" s="3"/>
      <c r="M81" s="5"/>
      <c r="N81" s="5"/>
    </row>
    <row r="82" spans="1:14" x14ac:dyDescent="0.3">
      <c r="H82" s="3"/>
      <c r="I82" s="3"/>
      <c r="J82" s="3"/>
      <c r="K82" s="3"/>
      <c r="L82" s="3"/>
    </row>
    <row r="83" spans="1:14" x14ac:dyDescent="0.3">
      <c r="A83" s="1"/>
      <c r="B83" s="1"/>
      <c r="C83" s="1"/>
      <c r="D83" s="1"/>
      <c r="E83" s="1"/>
      <c r="H83" s="3"/>
      <c r="I83" s="3"/>
      <c r="J83" s="3"/>
      <c r="K83" s="3"/>
      <c r="L83" s="3"/>
    </row>
  </sheetData>
  <mergeCells count="9">
    <mergeCell ref="A24:N24"/>
    <mergeCell ref="A43:N43"/>
    <mergeCell ref="H1:M1"/>
    <mergeCell ref="F2:G2"/>
    <mergeCell ref="H2:J2"/>
    <mergeCell ref="K2:M2"/>
    <mergeCell ref="A4:N4"/>
    <mergeCell ref="D2:E2"/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89B53-7F0A-48E3-8E53-AD6FB5262DD2}">
  <sheetPr>
    <tabColor theme="7" tint="0.39997558519241921"/>
  </sheetPr>
  <dimension ref="A1:N100"/>
  <sheetViews>
    <sheetView zoomScale="70" zoomScaleNormal="70" workbookViewId="0">
      <pane ySplit="3" topLeftCell="A47" activePane="bottomLeft" state="frozen"/>
      <selection pane="bottomLeft" activeCell="L68" sqref="L68"/>
    </sheetView>
  </sheetViews>
  <sheetFormatPr defaultRowHeight="14.4" x14ac:dyDescent="0.3"/>
  <cols>
    <col min="1" max="1" width="41.44140625" bestFit="1" customWidth="1"/>
    <col min="2" max="2" width="20.88671875" customWidth="1"/>
    <col min="3" max="3" width="20.6640625" customWidth="1"/>
    <col min="4" max="4" width="23.6640625" customWidth="1"/>
    <col min="5" max="5" width="29.33203125" customWidth="1"/>
    <col min="6" max="6" width="17.44140625" bestFit="1" customWidth="1"/>
    <col min="7" max="7" width="20.109375" customWidth="1"/>
    <col min="8" max="8" width="17.5546875" bestFit="1" customWidth="1"/>
    <col min="9" max="10" width="18.6640625" bestFit="1" customWidth="1"/>
    <col min="12" max="12" width="18.6640625" bestFit="1" customWidth="1"/>
    <col min="13" max="13" width="17.5546875" bestFit="1" customWidth="1"/>
    <col min="14" max="14" width="21.109375" bestFit="1" customWidth="1"/>
  </cols>
  <sheetData>
    <row r="1" spans="1:14" x14ac:dyDescent="0.3">
      <c r="H1" s="175" t="s">
        <v>608</v>
      </c>
      <c r="I1" s="175"/>
      <c r="J1" s="175"/>
      <c r="K1" s="175"/>
      <c r="L1" s="175"/>
      <c r="M1" s="175"/>
    </row>
    <row r="2" spans="1:14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 t="s">
        <v>1</v>
      </c>
      <c r="I2" s="174"/>
      <c r="J2" s="174"/>
      <c r="K2" s="174" t="s">
        <v>5</v>
      </c>
      <c r="L2" s="174"/>
      <c r="M2" s="174"/>
      <c r="N2" t="s">
        <v>670</v>
      </c>
    </row>
    <row r="3" spans="1:14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4</v>
      </c>
      <c r="K3" t="s">
        <v>2</v>
      </c>
      <c r="L3" t="s">
        <v>3</v>
      </c>
      <c r="M3" t="s">
        <v>4</v>
      </c>
      <c r="N3" t="s">
        <v>3</v>
      </c>
    </row>
    <row r="4" spans="1:14" ht="18" x14ac:dyDescent="0.35">
      <c r="A4" s="21"/>
      <c r="B4" s="21"/>
      <c r="C4" s="21"/>
      <c r="D4" s="21"/>
      <c r="E4" s="21"/>
      <c r="F4" s="20"/>
      <c r="G4" s="20"/>
      <c r="H4" s="20"/>
      <c r="I4" s="20"/>
      <c r="J4" s="20"/>
      <c r="K4" s="20"/>
      <c r="L4" s="20"/>
      <c r="M4" s="20"/>
      <c r="N4" s="20"/>
    </row>
    <row r="5" spans="1:14" ht="15.6" x14ac:dyDescent="0.3">
      <c r="A5" s="26" t="s">
        <v>103</v>
      </c>
      <c r="B5" s="74">
        <v>14265729</v>
      </c>
      <c r="C5" s="74"/>
      <c r="D5" s="93">
        <v>15043152</v>
      </c>
      <c r="E5" s="74">
        <v>16068665</v>
      </c>
      <c r="F5" s="93">
        <v>14567214</v>
      </c>
      <c r="G5" s="81">
        <v>15279379</v>
      </c>
      <c r="H5" s="84">
        <v>18354369</v>
      </c>
      <c r="I5" s="93">
        <v>17736813</v>
      </c>
      <c r="J5" s="93">
        <v>18354369</v>
      </c>
      <c r="K5" s="94"/>
      <c r="L5" s="93">
        <v>15627779</v>
      </c>
      <c r="M5" s="93">
        <v>20198561</v>
      </c>
      <c r="N5" s="93">
        <v>22007972</v>
      </c>
    </row>
    <row r="6" spans="1:14" ht="17.399999999999999" x14ac:dyDescent="0.45">
      <c r="A6" s="26" t="s">
        <v>219</v>
      </c>
      <c r="B6" s="95">
        <v>510049</v>
      </c>
      <c r="C6" s="74"/>
      <c r="D6" s="95">
        <v>687830</v>
      </c>
      <c r="E6" s="95">
        <v>0</v>
      </c>
      <c r="F6" s="96">
        <v>2250455</v>
      </c>
      <c r="G6" s="96">
        <v>0</v>
      </c>
      <c r="H6" s="129">
        <v>1810727</v>
      </c>
      <c r="I6" s="96">
        <v>0</v>
      </c>
      <c r="J6" s="96">
        <v>1810727</v>
      </c>
      <c r="K6" s="97"/>
      <c r="L6" s="96">
        <v>0</v>
      </c>
      <c r="M6" s="96">
        <v>460265</v>
      </c>
      <c r="N6" s="35">
        <v>0</v>
      </c>
    </row>
    <row r="7" spans="1:14" ht="15.6" x14ac:dyDescent="0.3">
      <c r="A7" s="26" t="s">
        <v>220</v>
      </c>
      <c r="B7" s="74">
        <f>SUM(B5:B6)</f>
        <v>14775778</v>
      </c>
      <c r="C7" s="74"/>
      <c r="D7" s="74">
        <v>15730982</v>
      </c>
      <c r="E7" s="74">
        <v>16068665</v>
      </c>
      <c r="F7" s="93">
        <v>16817669</v>
      </c>
      <c r="G7" s="93">
        <v>15279379</v>
      </c>
      <c r="H7" s="92">
        <f>SUM(H5:H6)</f>
        <v>20165096</v>
      </c>
      <c r="I7" s="93">
        <v>17736813</v>
      </c>
      <c r="J7" s="93">
        <v>20165096</v>
      </c>
      <c r="K7" s="94"/>
      <c r="L7" s="93">
        <v>15627779</v>
      </c>
      <c r="M7" s="93">
        <f>SUM(M5:M6)</f>
        <v>20658826</v>
      </c>
      <c r="N7" s="93">
        <v>22007972</v>
      </c>
    </row>
    <row r="8" spans="1:14" ht="18" x14ac:dyDescent="0.35">
      <c r="A8" s="26"/>
      <c r="B8" s="74"/>
      <c r="C8" s="74"/>
      <c r="D8" s="98"/>
      <c r="E8" s="74"/>
      <c r="F8" s="99"/>
      <c r="G8" s="99"/>
      <c r="H8" s="84"/>
      <c r="I8" s="99"/>
      <c r="J8" s="99"/>
      <c r="K8" s="99"/>
      <c r="L8" s="99"/>
      <c r="M8" s="99"/>
      <c r="N8" s="97"/>
    </row>
    <row r="9" spans="1:14" ht="15.6" x14ac:dyDescent="0.3">
      <c r="A9" s="12" t="s">
        <v>104</v>
      </c>
      <c r="B9" s="89"/>
      <c r="C9" s="89"/>
      <c r="D9" s="100"/>
      <c r="E9" s="89"/>
      <c r="F9" s="75"/>
      <c r="G9" s="88"/>
      <c r="H9" s="84"/>
      <c r="I9" s="88"/>
      <c r="J9" s="80"/>
      <c r="K9" s="88"/>
      <c r="L9" s="80"/>
      <c r="M9" s="88"/>
      <c r="N9" s="123"/>
    </row>
    <row r="10" spans="1:14" ht="15.6" x14ac:dyDescent="0.3">
      <c r="A10" s="22" t="s">
        <v>221</v>
      </c>
      <c r="B10" s="72">
        <v>38392895</v>
      </c>
      <c r="C10" s="72"/>
      <c r="D10" s="72">
        <v>40964917</v>
      </c>
      <c r="E10" s="72">
        <v>44711589</v>
      </c>
      <c r="F10" s="80">
        <v>47884224</v>
      </c>
      <c r="G10" s="80">
        <v>48039803</v>
      </c>
      <c r="H10" s="84">
        <v>47599008</v>
      </c>
      <c r="I10" s="80">
        <v>50315801</v>
      </c>
      <c r="J10" s="80">
        <v>44921121</v>
      </c>
      <c r="K10" s="80"/>
      <c r="L10" s="80">
        <v>52883083</v>
      </c>
      <c r="M10" s="75">
        <v>50165788</v>
      </c>
      <c r="N10" s="123">
        <v>52338443</v>
      </c>
    </row>
    <row r="11" spans="1:14" ht="15.6" x14ac:dyDescent="0.3">
      <c r="A11" s="22" t="s">
        <v>222</v>
      </c>
      <c r="B11" s="72">
        <v>24056942</v>
      </c>
      <c r="C11" s="72"/>
      <c r="D11" s="72">
        <v>26432779</v>
      </c>
      <c r="E11" s="72">
        <v>25610196</v>
      </c>
      <c r="F11" s="80">
        <v>29477212</v>
      </c>
      <c r="G11" s="80">
        <v>27538143</v>
      </c>
      <c r="H11" s="84">
        <v>31652199</v>
      </c>
      <c r="I11" s="80">
        <v>29758828</v>
      </c>
      <c r="J11" s="80">
        <v>30967898</v>
      </c>
      <c r="K11" s="80"/>
      <c r="L11" s="80">
        <v>33068521</v>
      </c>
      <c r="M11" s="75">
        <v>33018528</v>
      </c>
      <c r="N11" s="123">
        <v>33425265</v>
      </c>
    </row>
    <row r="12" spans="1:14" ht="15.6" x14ac:dyDescent="0.3">
      <c r="A12" s="22" t="s">
        <v>223</v>
      </c>
      <c r="B12" s="72">
        <v>883630</v>
      </c>
      <c r="C12" s="72"/>
      <c r="D12" s="72">
        <v>847907</v>
      </c>
      <c r="E12" s="72">
        <v>916232</v>
      </c>
      <c r="F12" s="80">
        <v>935147</v>
      </c>
      <c r="G12" s="75">
        <v>850265</v>
      </c>
      <c r="H12" s="84">
        <v>883837</v>
      </c>
      <c r="I12" s="80">
        <v>920825</v>
      </c>
      <c r="J12" s="80">
        <v>875893</v>
      </c>
      <c r="K12" s="80"/>
      <c r="L12" s="80">
        <v>910929</v>
      </c>
      <c r="M12" s="75">
        <v>509442</v>
      </c>
      <c r="N12" s="123">
        <v>0</v>
      </c>
    </row>
    <row r="13" spans="1:14" ht="15.6" x14ac:dyDescent="0.3">
      <c r="A13" s="5" t="s">
        <v>106</v>
      </c>
      <c r="B13" s="75">
        <v>65059</v>
      </c>
      <c r="C13" s="75"/>
      <c r="D13" s="72">
        <v>87368</v>
      </c>
      <c r="E13" s="75">
        <v>32399</v>
      </c>
      <c r="F13" s="80">
        <v>256780</v>
      </c>
      <c r="G13" s="75">
        <v>85928</v>
      </c>
      <c r="H13" s="84">
        <v>343863</v>
      </c>
      <c r="I13" s="80">
        <v>154062</v>
      </c>
      <c r="J13" s="80">
        <v>273951</v>
      </c>
      <c r="K13" s="80"/>
      <c r="L13" s="80">
        <v>282170</v>
      </c>
      <c r="M13" s="75">
        <v>233449</v>
      </c>
      <c r="N13" s="123">
        <v>240452</v>
      </c>
    </row>
    <row r="14" spans="1:14" ht="15.6" x14ac:dyDescent="0.3">
      <c r="A14" s="5" t="s">
        <v>224</v>
      </c>
      <c r="B14" s="75">
        <v>58230</v>
      </c>
      <c r="C14" s="75"/>
      <c r="D14" s="72">
        <v>52077</v>
      </c>
      <c r="E14" s="75">
        <v>43429</v>
      </c>
      <c r="F14" s="80">
        <v>61011</v>
      </c>
      <c r="G14" s="75">
        <v>47346</v>
      </c>
      <c r="H14" s="84">
        <v>62105</v>
      </c>
      <c r="I14" s="80">
        <v>71585</v>
      </c>
      <c r="J14" s="80">
        <v>63907</v>
      </c>
      <c r="K14" s="80"/>
      <c r="L14" s="80">
        <v>65824</v>
      </c>
      <c r="M14" s="75">
        <v>53679</v>
      </c>
      <c r="N14" s="123">
        <v>55289</v>
      </c>
    </row>
    <row r="15" spans="1:14" ht="15.6" x14ac:dyDescent="0.3">
      <c r="A15" s="5" t="s">
        <v>225</v>
      </c>
      <c r="B15" s="75">
        <v>74411</v>
      </c>
      <c r="C15" s="75"/>
      <c r="D15" s="72">
        <v>105764</v>
      </c>
      <c r="E15" s="75">
        <v>81807</v>
      </c>
      <c r="F15" s="80">
        <v>77550</v>
      </c>
      <c r="G15" s="75">
        <v>75000</v>
      </c>
      <c r="H15" s="84">
        <v>72355</v>
      </c>
      <c r="I15" s="80">
        <v>83730</v>
      </c>
      <c r="J15" s="80">
        <v>33967</v>
      </c>
      <c r="K15" s="80"/>
      <c r="L15" s="80">
        <v>34986</v>
      </c>
      <c r="M15" s="75">
        <v>74955</v>
      </c>
      <c r="N15" s="123">
        <v>77204</v>
      </c>
    </row>
    <row r="16" spans="1:14" ht="17.399999999999999" x14ac:dyDescent="0.45">
      <c r="A16" s="5" t="s">
        <v>200</v>
      </c>
      <c r="B16" s="79">
        <v>466539</v>
      </c>
      <c r="C16" s="75"/>
      <c r="D16" s="91">
        <v>511008</v>
      </c>
      <c r="E16" s="79">
        <v>495589</v>
      </c>
      <c r="F16" s="79">
        <v>493723</v>
      </c>
      <c r="G16" s="83">
        <v>438990</v>
      </c>
      <c r="H16" s="129">
        <v>655088</v>
      </c>
      <c r="I16" s="79">
        <v>478475</v>
      </c>
      <c r="J16" s="79">
        <v>569938</v>
      </c>
      <c r="K16" s="80"/>
      <c r="L16" s="79">
        <v>587036</v>
      </c>
      <c r="M16" s="79">
        <v>703131</v>
      </c>
      <c r="N16" s="124">
        <v>724225</v>
      </c>
    </row>
    <row r="17" spans="1:14" ht="15.6" x14ac:dyDescent="0.3">
      <c r="A17" s="1" t="s">
        <v>107</v>
      </c>
      <c r="B17" s="81">
        <f>SUM(B10:B16)</f>
        <v>63997706</v>
      </c>
      <c r="C17" s="81"/>
      <c r="D17" s="81">
        <v>69001820</v>
      </c>
      <c r="E17" s="81">
        <f>SUM(E10:E16)</f>
        <v>71891241</v>
      </c>
      <c r="F17" s="81">
        <v>79185647</v>
      </c>
      <c r="G17" s="81">
        <v>77075476</v>
      </c>
      <c r="H17" s="92">
        <f>SUM(H10:H16)</f>
        <v>81268455</v>
      </c>
      <c r="I17" s="81">
        <v>81783306</v>
      </c>
      <c r="J17" s="81">
        <f>SUM(J10:J16)</f>
        <v>77706675</v>
      </c>
      <c r="K17" s="80"/>
      <c r="L17" s="81">
        <v>87832549</v>
      </c>
      <c r="M17" s="81">
        <f>SUM(M10:M16)</f>
        <v>84758972</v>
      </c>
      <c r="N17" s="162">
        <f>SUM(N10:N16)</f>
        <v>86860878</v>
      </c>
    </row>
    <row r="18" spans="1:14" ht="15.6" x14ac:dyDescent="0.3">
      <c r="A18" s="1" t="s">
        <v>30</v>
      </c>
      <c r="B18" s="81">
        <f>SUM(B17,B7)</f>
        <v>78773484</v>
      </c>
      <c r="C18" s="81"/>
      <c r="D18" s="81">
        <v>84732802</v>
      </c>
      <c r="E18" s="81">
        <v>87959905</v>
      </c>
      <c r="F18" s="81">
        <v>96003316</v>
      </c>
      <c r="G18" s="81">
        <v>92354855</v>
      </c>
      <c r="H18" s="81">
        <f>SUM(H7,H17)</f>
        <v>101433551</v>
      </c>
      <c r="I18" s="81">
        <v>99520119</v>
      </c>
      <c r="J18" s="81">
        <v>97871771</v>
      </c>
      <c r="K18" s="80"/>
      <c r="L18" s="81">
        <v>103460328</v>
      </c>
      <c r="M18" s="81">
        <f>SUM(M17+M7)</f>
        <v>105417798</v>
      </c>
      <c r="N18" s="162">
        <f>SUM(N17,N7)</f>
        <v>108868850</v>
      </c>
    </row>
    <row r="19" spans="1:14" ht="15.6" x14ac:dyDescent="0.3">
      <c r="A19" s="5"/>
      <c r="B19" s="75"/>
      <c r="C19" s="75"/>
      <c r="D19" s="88"/>
      <c r="E19" s="75"/>
      <c r="F19" s="80"/>
      <c r="G19" s="80"/>
      <c r="H19" s="80"/>
      <c r="I19" s="80"/>
      <c r="J19" s="81"/>
      <c r="K19" s="80"/>
      <c r="L19" s="80"/>
      <c r="M19" s="75"/>
      <c r="N19" s="123"/>
    </row>
    <row r="20" spans="1:14" ht="15.6" x14ac:dyDescent="0.3">
      <c r="A20" s="1" t="s">
        <v>108</v>
      </c>
      <c r="B20" s="81"/>
      <c r="C20" s="81"/>
      <c r="D20" s="92"/>
      <c r="E20" s="81"/>
      <c r="F20" s="80"/>
      <c r="G20" s="80"/>
      <c r="H20" s="80"/>
      <c r="I20" s="80"/>
      <c r="J20" s="80"/>
      <c r="K20" s="80"/>
      <c r="L20" s="80"/>
      <c r="M20" s="75"/>
      <c r="N20" s="123"/>
    </row>
    <row r="21" spans="1:14" ht="15.6" x14ac:dyDescent="0.3">
      <c r="A21" s="5" t="s">
        <v>226</v>
      </c>
      <c r="B21" s="75">
        <v>5840878</v>
      </c>
      <c r="C21" s="75"/>
      <c r="D21" s="75">
        <v>6095199</v>
      </c>
      <c r="E21" s="75">
        <v>6559018</v>
      </c>
      <c r="F21" s="80">
        <v>6170590</v>
      </c>
      <c r="G21" s="80">
        <v>6726788</v>
      </c>
      <c r="H21" s="80">
        <v>6248421</v>
      </c>
      <c r="I21" s="80">
        <v>7100870</v>
      </c>
      <c r="J21" s="80">
        <v>6726456</v>
      </c>
      <c r="K21" s="80"/>
      <c r="L21" s="80">
        <v>7273736</v>
      </c>
      <c r="M21" s="75">
        <v>6634752</v>
      </c>
      <c r="N21" s="123">
        <v>6977489</v>
      </c>
    </row>
    <row r="22" spans="1:14" ht="15.6" x14ac:dyDescent="0.3">
      <c r="A22" s="5" t="s">
        <v>227</v>
      </c>
      <c r="B22" s="75">
        <v>1665806</v>
      </c>
      <c r="C22" s="75"/>
      <c r="D22" s="75">
        <v>2559802</v>
      </c>
      <c r="E22" s="75">
        <v>4533459</v>
      </c>
      <c r="F22" s="80">
        <v>1763171</v>
      </c>
      <c r="G22" s="80">
        <v>4276966</v>
      </c>
      <c r="H22" s="80">
        <v>3754148</v>
      </c>
      <c r="I22" s="80">
        <v>4197115</v>
      </c>
      <c r="J22" s="80">
        <v>4135353</v>
      </c>
      <c r="K22" s="80"/>
      <c r="L22" s="80">
        <v>3829233</v>
      </c>
      <c r="M22" s="75">
        <v>2418990</v>
      </c>
      <c r="N22" s="123">
        <v>3477614</v>
      </c>
    </row>
    <row r="23" spans="1:14" ht="15.6" x14ac:dyDescent="0.3">
      <c r="A23" s="5" t="s">
        <v>228</v>
      </c>
      <c r="B23" s="75">
        <v>39585314</v>
      </c>
      <c r="C23" s="75"/>
      <c r="D23" s="75">
        <v>43044247</v>
      </c>
      <c r="E23" s="75">
        <v>43431360</v>
      </c>
      <c r="F23" s="80">
        <v>47786247</v>
      </c>
      <c r="G23" s="80">
        <v>47380168</v>
      </c>
      <c r="H23" s="101">
        <v>51953616</v>
      </c>
      <c r="I23" s="80">
        <v>53348865</v>
      </c>
      <c r="J23" s="80">
        <v>53348865</v>
      </c>
      <c r="K23" s="101"/>
      <c r="L23" s="80">
        <v>56114653</v>
      </c>
      <c r="M23" s="88">
        <v>56089246</v>
      </c>
      <c r="N23" s="123">
        <v>57097413</v>
      </c>
    </row>
    <row r="24" spans="1:14" ht="15.6" x14ac:dyDescent="0.3">
      <c r="A24" s="5" t="s">
        <v>229</v>
      </c>
      <c r="B24" s="75">
        <v>837608</v>
      </c>
      <c r="C24" s="75"/>
      <c r="D24" s="75">
        <v>882698</v>
      </c>
      <c r="E24" s="75">
        <v>857248</v>
      </c>
      <c r="F24" s="80">
        <v>963310</v>
      </c>
      <c r="G24" s="80">
        <v>941299</v>
      </c>
      <c r="H24" s="101">
        <v>1048386</v>
      </c>
      <c r="I24" s="80">
        <v>1015944</v>
      </c>
      <c r="J24" s="80">
        <v>1015944</v>
      </c>
      <c r="K24" s="101"/>
      <c r="L24" s="80">
        <v>1222414</v>
      </c>
      <c r="M24" s="88">
        <v>1217874</v>
      </c>
      <c r="N24" s="123">
        <v>1251024</v>
      </c>
    </row>
    <row r="25" spans="1:14" ht="15.6" x14ac:dyDescent="0.3">
      <c r="A25" s="5" t="s">
        <v>230</v>
      </c>
      <c r="B25" s="75">
        <v>1362099</v>
      </c>
      <c r="C25" s="75"/>
      <c r="D25" s="75">
        <v>1702375</v>
      </c>
      <c r="E25" s="75">
        <v>1158866</v>
      </c>
      <c r="F25" s="80">
        <v>3204340</v>
      </c>
      <c r="G25" s="80">
        <v>1086885</v>
      </c>
      <c r="H25" s="80">
        <v>1920555</v>
      </c>
      <c r="I25" s="80">
        <v>2050460</v>
      </c>
      <c r="J25" s="80">
        <v>2050460</v>
      </c>
      <c r="K25" s="80"/>
      <c r="L25" s="80">
        <v>1090539</v>
      </c>
      <c r="M25" s="88">
        <v>1215888</v>
      </c>
      <c r="N25" s="123">
        <v>1009297</v>
      </c>
    </row>
    <row r="26" spans="1:14" ht="17.399999999999999" x14ac:dyDescent="0.45">
      <c r="A26" s="5" t="s">
        <v>231</v>
      </c>
      <c r="B26" s="79">
        <v>758422</v>
      </c>
      <c r="C26" s="75"/>
      <c r="D26" s="83">
        <v>223691</v>
      </c>
      <c r="E26" s="79">
        <v>417072</v>
      </c>
      <c r="F26" s="79">
        <v>490945</v>
      </c>
      <c r="G26" s="79">
        <v>726500</v>
      </c>
      <c r="H26" s="79">
        <v>279291</v>
      </c>
      <c r="I26" s="79">
        <v>314715</v>
      </c>
      <c r="J26" s="79">
        <v>314715</v>
      </c>
      <c r="K26" s="80"/>
      <c r="L26" s="79">
        <v>292547</v>
      </c>
      <c r="M26" s="129">
        <v>341005</v>
      </c>
      <c r="N26" s="124">
        <v>194615</v>
      </c>
    </row>
    <row r="27" spans="1:14" x14ac:dyDescent="0.3">
      <c r="A27" s="1" t="s">
        <v>112</v>
      </c>
      <c r="B27" s="81">
        <f>SUM(B21:B26)</f>
        <v>50050127</v>
      </c>
      <c r="C27" s="81"/>
      <c r="D27" s="81">
        <f t="shared" ref="D27:J27" si="0">SUM(D21:D26)</f>
        <v>54508012</v>
      </c>
      <c r="E27" s="81">
        <f t="shared" si="0"/>
        <v>56957023</v>
      </c>
      <c r="F27" s="81">
        <f t="shared" si="0"/>
        <v>60378603</v>
      </c>
      <c r="G27" s="92">
        <f t="shared" si="0"/>
        <v>61138606</v>
      </c>
      <c r="H27" s="81">
        <f t="shared" si="0"/>
        <v>65204417</v>
      </c>
      <c r="I27" s="81">
        <f t="shared" si="0"/>
        <v>68027969</v>
      </c>
      <c r="J27" s="81">
        <f t="shared" si="0"/>
        <v>67591793</v>
      </c>
      <c r="K27" s="80"/>
      <c r="L27" s="81">
        <v>69823122</v>
      </c>
      <c r="M27" s="92">
        <f>SUM(M21:M26)</f>
        <v>67917755</v>
      </c>
      <c r="N27" s="81">
        <f>SUM(N21:N26)</f>
        <v>70007452</v>
      </c>
    </row>
    <row r="28" spans="1:14" ht="15.6" x14ac:dyDescent="0.3">
      <c r="A28" s="1"/>
      <c r="B28" s="81"/>
      <c r="C28" s="81"/>
      <c r="D28" s="92"/>
      <c r="E28" s="81"/>
      <c r="F28" s="80"/>
      <c r="G28" s="101"/>
      <c r="H28" s="80"/>
      <c r="I28" s="80"/>
      <c r="J28" s="80"/>
      <c r="K28" s="80"/>
      <c r="L28" s="80"/>
      <c r="M28" s="88"/>
      <c r="N28" s="123"/>
    </row>
    <row r="29" spans="1:14" ht="15.6" x14ac:dyDescent="0.3">
      <c r="A29" s="1" t="s">
        <v>232</v>
      </c>
      <c r="B29" s="81"/>
      <c r="C29" s="81"/>
      <c r="D29" s="92"/>
      <c r="E29" s="81"/>
      <c r="F29" s="80"/>
      <c r="G29" s="101"/>
      <c r="H29" s="80"/>
      <c r="I29" s="80"/>
      <c r="J29" s="80"/>
      <c r="K29" s="80"/>
      <c r="L29" s="80"/>
      <c r="M29" s="88"/>
      <c r="N29" s="123"/>
    </row>
    <row r="30" spans="1:14" ht="15.6" x14ac:dyDescent="0.3">
      <c r="A30" s="5" t="s">
        <v>206</v>
      </c>
      <c r="B30" s="75">
        <v>3936833</v>
      </c>
      <c r="C30" s="75"/>
      <c r="D30" s="75">
        <v>4015570</v>
      </c>
      <c r="E30" s="75">
        <v>4015570</v>
      </c>
      <c r="F30" s="80">
        <v>4095881</v>
      </c>
      <c r="G30" s="80">
        <v>4095881</v>
      </c>
      <c r="H30" s="80">
        <v>4258082</v>
      </c>
      <c r="I30" s="80">
        <v>4258082</v>
      </c>
      <c r="J30" s="80">
        <v>4258082</v>
      </c>
      <c r="K30" s="80"/>
      <c r="L30" s="80">
        <v>4536189</v>
      </c>
      <c r="M30" s="88">
        <v>4536189</v>
      </c>
      <c r="N30" s="123">
        <v>4611531</v>
      </c>
    </row>
    <row r="31" spans="1:14" ht="15.6" x14ac:dyDescent="0.3">
      <c r="A31" s="5" t="s">
        <v>163</v>
      </c>
      <c r="B31" s="75">
        <v>3122492</v>
      </c>
      <c r="C31" s="75"/>
      <c r="D31" s="75">
        <v>3369885</v>
      </c>
      <c r="E31" s="75">
        <v>3516089</v>
      </c>
      <c r="F31" s="80">
        <v>3868070</v>
      </c>
      <c r="G31" s="80">
        <v>3778897</v>
      </c>
      <c r="H31" s="80">
        <v>3962560</v>
      </c>
      <c r="I31" s="76">
        <v>4033777</v>
      </c>
      <c r="J31" s="80">
        <v>4297580</v>
      </c>
      <c r="K31" s="80"/>
      <c r="L31" s="80">
        <v>4297580</v>
      </c>
      <c r="M31" s="88">
        <v>4159216</v>
      </c>
      <c r="N31" s="123">
        <v>4288185</v>
      </c>
    </row>
    <row r="32" spans="1:14" ht="17.399999999999999" x14ac:dyDescent="0.45">
      <c r="A32" s="5" t="s">
        <v>233</v>
      </c>
      <c r="B32" s="79">
        <v>466666</v>
      </c>
      <c r="C32" s="75"/>
      <c r="D32" s="83">
        <v>466666</v>
      </c>
      <c r="E32" s="79">
        <v>466666</v>
      </c>
      <c r="F32" s="79">
        <v>466666</v>
      </c>
      <c r="G32" s="79">
        <v>466666</v>
      </c>
      <c r="H32" s="79">
        <v>466666</v>
      </c>
      <c r="I32" s="79">
        <v>466666</v>
      </c>
      <c r="J32" s="79">
        <v>466666</v>
      </c>
      <c r="K32" s="80"/>
      <c r="L32" s="79">
        <v>466666</v>
      </c>
      <c r="M32" s="129">
        <v>466666</v>
      </c>
      <c r="N32" s="124">
        <v>466666</v>
      </c>
    </row>
    <row r="33" spans="1:14" x14ac:dyDescent="0.3">
      <c r="A33" s="1" t="s">
        <v>234</v>
      </c>
      <c r="B33" s="81">
        <f>SUM(B30:B32)</f>
        <v>7525991</v>
      </c>
      <c r="C33" s="81"/>
      <c r="D33" s="81">
        <f>SUM(D30:D32)</f>
        <v>7852121</v>
      </c>
      <c r="E33" s="81">
        <f>SUM(E30:E32)</f>
        <v>7998325</v>
      </c>
      <c r="F33" s="81">
        <v>8430617</v>
      </c>
      <c r="G33" s="81">
        <v>8341444</v>
      </c>
      <c r="H33" s="81">
        <f>SUM(H30:H32)</f>
        <v>8687308</v>
      </c>
      <c r="I33" s="81">
        <f>SUM(I30:I32)</f>
        <v>8758525</v>
      </c>
      <c r="J33" s="81">
        <f>SUM(J30:J32)</f>
        <v>9022328</v>
      </c>
      <c r="K33" s="80"/>
      <c r="L33" s="81">
        <f>SUM(L30:L32)</f>
        <v>9300435</v>
      </c>
      <c r="M33" s="92">
        <f>SUM(M30:M32)</f>
        <v>9162071</v>
      </c>
      <c r="N33" s="81">
        <f>SUM(N30:N32)</f>
        <v>9366382</v>
      </c>
    </row>
    <row r="34" spans="1:14" ht="15.6" x14ac:dyDescent="0.3">
      <c r="A34" s="5"/>
      <c r="B34" s="75"/>
      <c r="C34" s="75"/>
      <c r="D34" s="88"/>
      <c r="E34" s="75"/>
      <c r="F34" s="80"/>
      <c r="G34" s="101"/>
      <c r="H34" s="101"/>
      <c r="I34" s="80"/>
      <c r="J34" s="80"/>
      <c r="K34" s="101"/>
      <c r="L34" s="80"/>
      <c r="M34" s="88"/>
      <c r="N34" s="123"/>
    </row>
    <row r="35" spans="1:14" x14ac:dyDescent="0.3">
      <c r="A35" s="1" t="s">
        <v>235</v>
      </c>
      <c r="B35" s="81">
        <f>SUM(B33,B27)</f>
        <v>57576118</v>
      </c>
      <c r="C35" s="81"/>
      <c r="D35" s="81">
        <v>67915133</v>
      </c>
      <c r="E35" s="81">
        <v>64955348</v>
      </c>
      <c r="F35" s="81">
        <v>68809220</v>
      </c>
      <c r="G35" s="81">
        <v>69480050</v>
      </c>
      <c r="H35" s="81">
        <f>SUM(H27,H33)</f>
        <v>73891725</v>
      </c>
      <c r="I35" s="81">
        <v>75297441</v>
      </c>
      <c r="J35" s="81">
        <v>76110992</v>
      </c>
      <c r="K35" s="80"/>
      <c r="L35" s="81">
        <v>79132557</v>
      </c>
      <c r="M35" s="92">
        <f>SUM(M33,M27)</f>
        <v>77079826</v>
      </c>
      <c r="N35" s="81">
        <f>SUM(N27,N33)</f>
        <v>79373834</v>
      </c>
    </row>
    <row r="36" spans="1:14" ht="15.6" x14ac:dyDescent="0.3">
      <c r="A36" s="1"/>
      <c r="B36" s="81"/>
      <c r="C36" s="81"/>
      <c r="D36" s="92"/>
      <c r="E36" s="81"/>
      <c r="F36" s="80"/>
      <c r="G36" s="101"/>
      <c r="H36" s="80"/>
      <c r="I36" s="80"/>
      <c r="J36" s="80"/>
      <c r="K36" s="80"/>
      <c r="L36" s="80"/>
      <c r="M36" s="88"/>
      <c r="N36" s="123"/>
    </row>
    <row r="37" spans="1:14" ht="16.2" customHeight="1" x14ac:dyDescent="0.3">
      <c r="A37" s="26" t="s">
        <v>236</v>
      </c>
      <c r="B37" s="74"/>
      <c r="C37" s="74"/>
      <c r="D37" s="98"/>
      <c r="E37" s="74"/>
      <c r="F37" s="76"/>
      <c r="G37" s="102"/>
      <c r="H37" s="102"/>
      <c r="I37" s="80"/>
      <c r="J37" s="76"/>
      <c r="K37" s="102"/>
      <c r="L37" s="76"/>
      <c r="M37" s="90"/>
      <c r="N37" s="91"/>
    </row>
    <row r="38" spans="1:14" x14ac:dyDescent="0.3">
      <c r="A38" s="22" t="s">
        <v>237</v>
      </c>
      <c r="B38" s="72">
        <v>5479000</v>
      </c>
      <c r="C38" s="72"/>
      <c r="D38" s="72">
        <v>5555000</v>
      </c>
      <c r="E38" s="72">
        <v>5555000</v>
      </c>
      <c r="F38" s="76">
        <v>5529000</v>
      </c>
      <c r="G38" s="80">
        <v>5529000</v>
      </c>
      <c r="H38" s="101">
        <v>6133000</v>
      </c>
      <c r="I38" s="80">
        <v>6133000</v>
      </c>
      <c r="J38" s="80">
        <v>6133000</v>
      </c>
      <c r="K38" s="101"/>
      <c r="L38" s="80">
        <v>6330000</v>
      </c>
      <c r="M38" s="88">
        <v>6330000</v>
      </c>
      <c r="N38" s="80">
        <v>6705000</v>
      </c>
    </row>
    <row r="39" spans="1:14" ht="16.2" x14ac:dyDescent="0.45">
      <c r="A39" s="22" t="s">
        <v>238</v>
      </c>
      <c r="B39" s="73">
        <v>0</v>
      </c>
      <c r="C39" s="72"/>
      <c r="D39" s="73">
        <v>0</v>
      </c>
      <c r="E39" s="73">
        <v>0</v>
      </c>
      <c r="F39" s="73">
        <v>1500000</v>
      </c>
      <c r="G39" s="83">
        <v>0</v>
      </c>
      <c r="H39" s="129">
        <v>750000</v>
      </c>
      <c r="I39" s="79">
        <v>0</v>
      </c>
      <c r="J39" s="79">
        <v>0</v>
      </c>
      <c r="K39" s="80"/>
      <c r="L39" s="79">
        <v>0</v>
      </c>
      <c r="M39" s="129">
        <v>0</v>
      </c>
      <c r="N39" s="129">
        <v>0</v>
      </c>
    </row>
    <row r="40" spans="1:14" x14ac:dyDescent="0.3">
      <c r="A40" s="26" t="s">
        <v>239</v>
      </c>
      <c r="B40" s="74">
        <f>SUM(B38:B39)</f>
        <v>5479000</v>
      </c>
      <c r="C40" s="74"/>
      <c r="D40" s="74">
        <v>5555000</v>
      </c>
      <c r="E40" s="74">
        <v>5555000</v>
      </c>
      <c r="F40" s="74">
        <v>7029000</v>
      </c>
      <c r="G40" s="81">
        <v>5529000</v>
      </c>
      <c r="H40" s="81">
        <f>SUM(H38:H39)</f>
        <v>6883000</v>
      </c>
      <c r="I40" s="81">
        <v>6133000</v>
      </c>
      <c r="J40" s="81">
        <v>6133000</v>
      </c>
      <c r="K40" s="80"/>
      <c r="L40" s="81">
        <v>6330000</v>
      </c>
      <c r="M40" s="92">
        <v>6330000</v>
      </c>
      <c r="N40" s="81">
        <v>6705000</v>
      </c>
    </row>
    <row r="41" spans="1:14" x14ac:dyDescent="0.3">
      <c r="A41" s="26"/>
      <c r="B41" s="74"/>
      <c r="C41" s="74"/>
      <c r="D41" s="98"/>
      <c r="E41" s="74"/>
      <c r="F41" s="76"/>
      <c r="G41" s="101"/>
      <c r="H41" s="80"/>
      <c r="I41" s="80"/>
      <c r="J41" s="80"/>
      <c r="K41" s="80"/>
      <c r="L41" s="80"/>
      <c r="M41" s="88"/>
      <c r="N41" s="80"/>
    </row>
    <row r="42" spans="1:14" x14ac:dyDescent="0.3">
      <c r="A42" s="26" t="s">
        <v>240</v>
      </c>
      <c r="B42" s="74">
        <v>57576118</v>
      </c>
      <c r="C42" s="74"/>
      <c r="D42" s="74">
        <v>67915133</v>
      </c>
      <c r="E42" s="74">
        <f>SUM(E40,E35)</f>
        <v>70510348</v>
      </c>
      <c r="F42" s="74">
        <v>75838220</v>
      </c>
      <c r="G42" s="81">
        <v>75009050</v>
      </c>
      <c r="H42" s="81">
        <f>SUM(H35,H40)</f>
        <v>80774725</v>
      </c>
      <c r="I42" s="81">
        <v>81430441</v>
      </c>
      <c r="J42" s="81">
        <v>82243992</v>
      </c>
      <c r="K42" s="80"/>
      <c r="L42" s="81">
        <v>85453557</v>
      </c>
      <c r="M42" s="92">
        <v>83409826</v>
      </c>
      <c r="N42" s="81">
        <v>86078834</v>
      </c>
    </row>
    <row r="43" spans="1:14" x14ac:dyDescent="0.3">
      <c r="A43" s="1" t="s">
        <v>38</v>
      </c>
      <c r="B43" s="81">
        <v>942589</v>
      </c>
      <c r="C43" s="81"/>
      <c r="D43" s="81">
        <v>1086687</v>
      </c>
      <c r="E43" s="81">
        <v>1380892</v>
      </c>
      <c r="F43" s="74">
        <v>3347427</v>
      </c>
      <c r="G43" s="81">
        <v>2066426</v>
      </c>
      <c r="H43" s="81">
        <f>H17-H42</f>
        <v>493730</v>
      </c>
      <c r="I43" s="81">
        <v>352865</v>
      </c>
      <c r="J43" s="81">
        <v>-4537317</v>
      </c>
      <c r="K43" s="80"/>
      <c r="L43" s="81">
        <v>2378992</v>
      </c>
      <c r="M43" s="92">
        <v>1349146</v>
      </c>
      <c r="N43" s="81">
        <f>N17-N42</f>
        <v>782044</v>
      </c>
    </row>
    <row r="44" spans="1:14" x14ac:dyDescent="0.3">
      <c r="A44" s="5"/>
      <c r="B44" s="75"/>
      <c r="C44" s="75"/>
      <c r="D44" s="75"/>
      <c r="E44" s="75"/>
      <c r="F44" s="76"/>
      <c r="G44" s="80"/>
      <c r="H44" s="101"/>
      <c r="I44" s="80"/>
      <c r="J44" s="80"/>
      <c r="K44" s="80"/>
      <c r="L44" s="80"/>
      <c r="M44" s="88"/>
      <c r="N44" s="80"/>
    </row>
    <row r="45" spans="1:14" ht="16.2" x14ac:dyDescent="0.45">
      <c r="A45" s="26" t="s">
        <v>219</v>
      </c>
      <c r="B45" s="74">
        <v>687830</v>
      </c>
      <c r="C45" s="74"/>
      <c r="D45" s="103">
        <v>2250455</v>
      </c>
      <c r="E45" s="95">
        <v>0</v>
      </c>
      <c r="F45" s="95">
        <v>1810727</v>
      </c>
      <c r="G45" s="89">
        <v>0</v>
      </c>
      <c r="H45" s="79">
        <v>460265</v>
      </c>
      <c r="I45" s="79">
        <v>0</v>
      </c>
      <c r="J45" s="79">
        <v>0</v>
      </c>
      <c r="K45" s="80"/>
      <c r="L45" s="79">
        <v>0</v>
      </c>
      <c r="M45" s="129">
        <v>0</v>
      </c>
      <c r="N45" s="79">
        <v>0</v>
      </c>
    </row>
    <row r="46" spans="1:14" x14ac:dyDescent="0.3">
      <c r="A46" s="1" t="s">
        <v>114</v>
      </c>
      <c r="B46" s="81">
        <v>15030537</v>
      </c>
      <c r="C46" s="81"/>
      <c r="D46" s="81">
        <v>14567214</v>
      </c>
      <c r="E46" s="81">
        <v>17449557</v>
      </c>
      <c r="F46" s="74">
        <v>18354369</v>
      </c>
      <c r="G46" s="81">
        <v>17345805</v>
      </c>
      <c r="H46" s="81">
        <v>20198561</v>
      </c>
      <c r="I46" s="81">
        <v>18089678</v>
      </c>
      <c r="J46" s="81">
        <v>15627779</v>
      </c>
      <c r="K46" s="80"/>
      <c r="L46" s="81">
        <v>18006771</v>
      </c>
      <c r="M46" s="92">
        <v>22007016</v>
      </c>
      <c r="N46" s="81">
        <v>22790016</v>
      </c>
    </row>
    <row r="47" spans="1:14" x14ac:dyDescent="0.3">
      <c r="A47" s="5"/>
      <c r="B47" s="75"/>
      <c r="C47" s="75"/>
      <c r="D47" s="88"/>
      <c r="E47" s="75"/>
      <c r="F47" s="76"/>
      <c r="G47" s="101"/>
      <c r="H47" s="80"/>
      <c r="I47" s="80"/>
      <c r="J47" s="80"/>
      <c r="K47" s="80"/>
      <c r="L47" s="80"/>
      <c r="M47" s="88"/>
      <c r="N47" s="80"/>
    </row>
    <row r="48" spans="1:14" x14ac:dyDescent="0.3">
      <c r="A48" s="1" t="s">
        <v>115</v>
      </c>
      <c r="B48" s="17">
        <v>87.01</v>
      </c>
      <c r="C48" s="17"/>
      <c r="D48" s="37">
        <v>78.290000000000006</v>
      </c>
      <c r="E48" s="163">
        <v>90.33</v>
      </c>
      <c r="F48" s="164">
        <v>88.34</v>
      </c>
      <c r="G48" s="37">
        <v>84.41</v>
      </c>
      <c r="H48" s="163">
        <v>91.27</v>
      </c>
      <c r="I48" s="163">
        <v>81.08</v>
      </c>
      <c r="J48" s="163">
        <v>69.36</v>
      </c>
      <c r="K48" s="163"/>
      <c r="L48" s="163">
        <v>76.91</v>
      </c>
      <c r="M48" s="163">
        <v>96.31</v>
      </c>
      <c r="N48" s="163">
        <v>96.64</v>
      </c>
    </row>
    <row r="49" spans="1:14" x14ac:dyDescent="0.3">
      <c r="A49" s="5"/>
      <c r="B49" s="75"/>
      <c r="C49" s="75"/>
      <c r="D49" s="88"/>
      <c r="E49" s="75"/>
      <c r="F49" s="80"/>
      <c r="G49" s="80"/>
      <c r="H49" s="80"/>
      <c r="I49" s="80"/>
      <c r="J49" s="80"/>
      <c r="K49" s="80"/>
      <c r="L49" s="80"/>
      <c r="M49" s="88"/>
      <c r="N49" s="80"/>
    </row>
    <row r="50" spans="1:14" ht="18" x14ac:dyDescent="0.35">
      <c r="A50" s="34" t="s">
        <v>241</v>
      </c>
      <c r="B50" s="104"/>
      <c r="C50" s="104"/>
      <c r="D50" s="105"/>
      <c r="E50" s="104"/>
      <c r="F50" s="80"/>
      <c r="G50" s="80"/>
      <c r="H50" s="80"/>
      <c r="I50" s="80"/>
      <c r="J50" s="80"/>
      <c r="K50" s="80"/>
      <c r="L50" s="80"/>
      <c r="M50" s="88"/>
      <c r="N50" s="80"/>
    </row>
    <row r="51" spans="1:14" x14ac:dyDescent="0.3">
      <c r="A51" s="5" t="s">
        <v>221</v>
      </c>
      <c r="B51" s="75">
        <v>38392895</v>
      </c>
      <c r="C51" s="75"/>
      <c r="D51" s="75">
        <v>40964917</v>
      </c>
      <c r="E51" s="75">
        <v>44711589</v>
      </c>
      <c r="F51" s="80">
        <v>47884224</v>
      </c>
      <c r="G51" s="80">
        <v>48039803</v>
      </c>
      <c r="H51" s="80">
        <v>47599008</v>
      </c>
      <c r="I51" s="80">
        <v>50135801</v>
      </c>
      <c r="J51" s="80">
        <v>44921121</v>
      </c>
      <c r="K51" s="80"/>
      <c r="L51" s="80">
        <v>52883083</v>
      </c>
      <c r="M51" s="88">
        <v>50165788</v>
      </c>
      <c r="N51" s="80">
        <v>52338443</v>
      </c>
    </row>
    <row r="52" spans="1:14" x14ac:dyDescent="0.3">
      <c r="A52" s="5" t="s">
        <v>222</v>
      </c>
      <c r="B52" s="75">
        <v>24056942</v>
      </c>
      <c r="C52" s="75"/>
      <c r="D52" s="75">
        <v>26432779</v>
      </c>
      <c r="E52" s="75">
        <v>25610196</v>
      </c>
      <c r="F52" s="80">
        <v>29477212</v>
      </c>
      <c r="G52" s="80">
        <v>27538143</v>
      </c>
      <c r="H52" s="80">
        <v>31652199</v>
      </c>
      <c r="I52" s="80">
        <v>29758828</v>
      </c>
      <c r="J52" s="80">
        <v>30967898</v>
      </c>
      <c r="K52" s="80"/>
      <c r="L52" s="80">
        <v>33068521</v>
      </c>
      <c r="M52" s="88">
        <v>33018528</v>
      </c>
      <c r="N52" s="80">
        <v>33425265</v>
      </c>
    </row>
    <row r="53" spans="1:14" x14ac:dyDescent="0.3">
      <c r="A53" s="5" t="s">
        <v>242</v>
      </c>
      <c r="B53" s="75">
        <v>0</v>
      </c>
      <c r="C53" s="75"/>
      <c r="D53" s="75">
        <v>0</v>
      </c>
      <c r="E53" s="75">
        <v>0</v>
      </c>
      <c r="F53" s="80">
        <v>0</v>
      </c>
      <c r="G53" s="101">
        <v>0</v>
      </c>
      <c r="H53" s="101">
        <v>0</v>
      </c>
      <c r="I53" s="80">
        <v>0</v>
      </c>
      <c r="J53" s="80">
        <v>0</v>
      </c>
      <c r="K53" s="101"/>
      <c r="L53" s="80">
        <v>0</v>
      </c>
      <c r="M53" s="88">
        <v>0</v>
      </c>
      <c r="N53" s="80">
        <v>0</v>
      </c>
    </row>
    <row r="54" spans="1:14" x14ac:dyDescent="0.3">
      <c r="A54" s="5" t="s">
        <v>223</v>
      </c>
      <c r="B54" s="75">
        <v>883630</v>
      </c>
      <c r="C54" s="75"/>
      <c r="D54" s="75">
        <v>847907</v>
      </c>
      <c r="E54" s="75">
        <v>916232</v>
      </c>
      <c r="F54" s="80">
        <v>935147</v>
      </c>
      <c r="G54" s="80">
        <v>850265</v>
      </c>
      <c r="H54" s="80">
        <v>883837</v>
      </c>
      <c r="I54" s="80">
        <v>920825</v>
      </c>
      <c r="J54" s="80">
        <v>875893</v>
      </c>
      <c r="K54" s="80"/>
      <c r="L54" s="80">
        <v>910929</v>
      </c>
      <c r="M54" s="88">
        <v>509442</v>
      </c>
      <c r="N54" s="80">
        <v>0</v>
      </c>
    </row>
    <row r="55" spans="1:14" x14ac:dyDescent="0.3">
      <c r="A55" s="5" t="s">
        <v>106</v>
      </c>
      <c r="B55" s="75">
        <v>65059</v>
      </c>
      <c r="C55" s="75"/>
      <c r="D55" s="75">
        <v>87368</v>
      </c>
      <c r="E55" s="75">
        <v>32399</v>
      </c>
      <c r="F55" s="80">
        <v>256780</v>
      </c>
      <c r="G55" s="80">
        <v>85928</v>
      </c>
      <c r="H55" s="80">
        <v>343863</v>
      </c>
      <c r="I55" s="80">
        <v>154062</v>
      </c>
      <c r="J55" s="80">
        <v>273951</v>
      </c>
      <c r="K55" s="80"/>
      <c r="L55" s="80">
        <v>282170</v>
      </c>
      <c r="M55" s="88">
        <v>233449</v>
      </c>
      <c r="N55" s="80">
        <v>240452</v>
      </c>
    </row>
    <row r="56" spans="1:14" x14ac:dyDescent="0.3">
      <c r="A56" s="5" t="s">
        <v>224</v>
      </c>
      <c r="B56" s="75">
        <v>58230</v>
      </c>
      <c r="C56" s="75"/>
      <c r="D56" s="75">
        <v>52077</v>
      </c>
      <c r="E56" s="75">
        <v>43429</v>
      </c>
      <c r="F56" s="80">
        <v>61011</v>
      </c>
      <c r="G56" s="80">
        <v>47346</v>
      </c>
      <c r="H56" s="80">
        <v>62105</v>
      </c>
      <c r="I56" s="80">
        <v>71585</v>
      </c>
      <c r="J56" s="80">
        <v>63907</v>
      </c>
      <c r="K56" s="80"/>
      <c r="L56" s="80">
        <v>65824</v>
      </c>
      <c r="M56" s="88">
        <v>53679</v>
      </c>
      <c r="N56" s="80">
        <v>55289</v>
      </c>
    </row>
    <row r="57" spans="1:14" x14ac:dyDescent="0.3">
      <c r="A57" s="5" t="s">
        <v>225</v>
      </c>
      <c r="B57" s="75">
        <v>74411</v>
      </c>
      <c r="C57" s="75"/>
      <c r="D57" s="75">
        <v>105764</v>
      </c>
      <c r="E57" s="80">
        <v>81807</v>
      </c>
      <c r="F57" s="80">
        <v>77550</v>
      </c>
      <c r="G57" s="80">
        <v>75000</v>
      </c>
      <c r="H57" s="101">
        <v>72355</v>
      </c>
      <c r="I57" s="80">
        <v>83730</v>
      </c>
      <c r="J57" s="80">
        <v>33967</v>
      </c>
      <c r="K57" s="80"/>
      <c r="L57" s="80">
        <v>34986</v>
      </c>
      <c r="M57" s="88">
        <v>74955</v>
      </c>
      <c r="N57" s="80">
        <v>77204</v>
      </c>
    </row>
    <row r="58" spans="1:14" ht="16.2" x14ac:dyDescent="0.45">
      <c r="A58" s="2" t="s">
        <v>200</v>
      </c>
      <c r="B58" s="83">
        <v>466539</v>
      </c>
      <c r="C58" s="83"/>
      <c r="D58" s="83">
        <v>511008</v>
      </c>
      <c r="E58" s="73">
        <v>495589</v>
      </c>
      <c r="F58" s="79">
        <v>493723</v>
      </c>
      <c r="G58" s="79">
        <v>438990</v>
      </c>
      <c r="H58" s="79">
        <v>655088</v>
      </c>
      <c r="I58" s="79">
        <v>4789475</v>
      </c>
      <c r="J58" s="79">
        <v>569938</v>
      </c>
      <c r="K58" s="80"/>
      <c r="L58" s="79">
        <v>587036</v>
      </c>
      <c r="M58" s="129">
        <v>703131</v>
      </c>
      <c r="N58" s="79">
        <v>724225</v>
      </c>
    </row>
    <row r="59" spans="1:14" ht="18" x14ac:dyDescent="0.35">
      <c r="A59" s="26" t="s">
        <v>253</v>
      </c>
      <c r="B59" s="74">
        <f>SUM(B51:B58)</f>
        <v>63997706</v>
      </c>
      <c r="C59" s="74"/>
      <c r="D59" s="74">
        <f t="shared" ref="D59:J59" si="1">SUM(D51:D58)</f>
        <v>69001820</v>
      </c>
      <c r="E59" s="92">
        <f t="shared" si="1"/>
        <v>71891241</v>
      </c>
      <c r="F59" s="74">
        <f t="shared" si="1"/>
        <v>79185647</v>
      </c>
      <c r="G59" s="98">
        <f t="shared" si="1"/>
        <v>77075475</v>
      </c>
      <c r="H59" s="98">
        <f t="shared" si="1"/>
        <v>81268455</v>
      </c>
      <c r="I59" s="74">
        <f t="shared" si="1"/>
        <v>85914306</v>
      </c>
      <c r="J59" s="81">
        <f t="shared" si="1"/>
        <v>77706675</v>
      </c>
      <c r="K59" s="107"/>
      <c r="L59" s="74">
        <f>SUM(L51:L58)</f>
        <v>87832549</v>
      </c>
      <c r="M59" s="98">
        <f>SUM(M51:M58)</f>
        <v>84758972</v>
      </c>
      <c r="N59" s="74">
        <f>SUM(N51:N58)</f>
        <v>86860878</v>
      </c>
    </row>
    <row r="60" spans="1:14" x14ac:dyDescent="0.3">
      <c r="A60" s="5"/>
      <c r="B60" s="75"/>
      <c r="C60" s="75"/>
      <c r="D60" s="88"/>
      <c r="E60" s="75"/>
      <c r="F60" s="80"/>
      <c r="G60" s="101"/>
      <c r="H60" s="101"/>
      <c r="I60" s="80"/>
      <c r="J60" s="80"/>
      <c r="K60" s="80"/>
      <c r="L60" s="80"/>
      <c r="M60" s="88"/>
      <c r="N60" s="80"/>
    </row>
    <row r="61" spans="1:14" ht="18" x14ac:dyDescent="0.35">
      <c r="A61" s="34" t="s">
        <v>243</v>
      </c>
      <c r="B61" s="104"/>
      <c r="C61" s="104"/>
      <c r="D61" s="105"/>
      <c r="E61" s="104"/>
      <c r="F61" s="80"/>
      <c r="G61" s="101"/>
      <c r="H61" s="80"/>
      <c r="I61" s="80"/>
      <c r="J61" s="80"/>
      <c r="K61" s="80"/>
      <c r="L61" s="80"/>
      <c r="M61" s="88"/>
      <c r="N61" s="80"/>
    </row>
    <row r="62" spans="1:14" x14ac:dyDescent="0.3">
      <c r="A62" s="5" t="s">
        <v>244</v>
      </c>
      <c r="B62" s="75">
        <v>1096236</v>
      </c>
      <c r="C62" s="75"/>
      <c r="D62" s="75">
        <v>1193490</v>
      </c>
      <c r="E62" s="75">
        <v>1282022</v>
      </c>
      <c r="F62" s="80">
        <v>1172828</v>
      </c>
      <c r="G62" s="80">
        <v>1256012</v>
      </c>
      <c r="H62" s="80">
        <v>1228366</v>
      </c>
      <c r="I62" s="80">
        <v>1298913</v>
      </c>
      <c r="J62" s="80">
        <v>1280076</v>
      </c>
      <c r="K62" s="80"/>
      <c r="L62" s="80">
        <v>1294273</v>
      </c>
      <c r="M62" s="88">
        <v>1221335</v>
      </c>
      <c r="N62" s="80">
        <v>1253387</v>
      </c>
    </row>
    <row r="63" spans="1:14" x14ac:dyDescent="0.3">
      <c r="A63" s="5" t="s">
        <v>245</v>
      </c>
      <c r="B63" s="75">
        <v>273169</v>
      </c>
      <c r="C63" s="75"/>
      <c r="D63" s="75">
        <v>289583</v>
      </c>
      <c r="E63" s="75">
        <v>286256</v>
      </c>
      <c r="F63" s="80">
        <v>298488</v>
      </c>
      <c r="G63" s="80">
        <v>298358</v>
      </c>
      <c r="H63" s="80">
        <v>307633</v>
      </c>
      <c r="I63" s="80">
        <v>304101</v>
      </c>
      <c r="J63" s="80">
        <v>310095</v>
      </c>
      <c r="K63" s="80"/>
      <c r="L63" s="80">
        <v>317100</v>
      </c>
      <c r="M63" s="88">
        <v>328333</v>
      </c>
      <c r="N63" s="80">
        <v>327038</v>
      </c>
    </row>
    <row r="64" spans="1:14" x14ac:dyDescent="0.3">
      <c r="A64" s="5" t="s">
        <v>246</v>
      </c>
      <c r="B64" s="75">
        <v>437539</v>
      </c>
      <c r="C64" s="75"/>
      <c r="D64" s="75">
        <v>485554</v>
      </c>
      <c r="E64" s="75">
        <v>532355</v>
      </c>
      <c r="F64" s="101">
        <v>532366</v>
      </c>
      <c r="G64" s="80">
        <v>554063</v>
      </c>
      <c r="H64" s="80">
        <v>466176</v>
      </c>
      <c r="I64" s="80">
        <v>609107</v>
      </c>
      <c r="J64" s="80">
        <v>528186</v>
      </c>
      <c r="K64" s="80"/>
      <c r="L64" s="80">
        <v>569785</v>
      </c>
      <c r="M64" s="88">
        <v>512362</v>
      </c>
      <c r="N64" s="80">
        <v>538474</v>
      </c>
    </row>
    <row r="65" spans="1:14" ht="15" customHeight="1" x14ac:dyDescent="0.3">
      <c r="A65" s="5" t="s">
        <v>247</v>
      </c>
      <c r="B65" s="75">
        <v>1693547</v>
      </c>
      <c r="C65" s="75"/>
      <c r="D65" s="75">
        <v>2768799</v>
      </c>
      <c r="E65" s="75">
        <v>2402146</v>
      </c>
      <c r="F65" s="88">
        <v>2121610</v>
      </c>
      <c r="G65" s="75">
        <v>2502841</v>
      </c>
      <c r="H65" s="80">
        <v>2221826</v>
      </c>
      <c r="I65" s="80">
        <v>2396213</v>
      </c>
      <c r="J65" s="80">
        <v>2622752</v>
      </c>
      <c r="K65" s="80"/>
      <c r="L65" s="80">
        <v>2643328</v>
      </c>
      <c r="M65" s="88">
        <v>2507041</v>
      </c>
      <c r="N65" s="80">
        <v>2317027</v>
      </c>
    </row>
    <row r="66" spans="1:14" x14ac:dyDescent="0.3">
      <c r="A66" s="5" t="s">
        <v>248</v>
      </c>
      <c r="B66" s="75">
        <v>26231778</v>
      </c>
      <c r="C66" s="75"/>
      <c r="D66" s="75">
        <v>28658640</v>
      </c>
      <c r="E66" s="75">
        <v>29175197</v>
      </c>
      <c r="F66" s="88">
        <v>31876421</v>
      </c>
      <c r="G66" s="75">
        <v>31926379</v>
      </c>
      <c r="H66" s="101">
        <v>32921977</v>
      </c>
      <c r="I66" s="80">
        <v>34542295</v>
      </c>
      <c r="J66" s="80">
        <v>34500344</v>
      </c>
      <c r="K66" s="80"/>
      <c r="L66" s="80">
        <v>35413832</v>
      </c>
      <c r="M66" s="88">
        <v>35097674</v>
      </c>
      <c r="N66" s="80">
        <v>35569210</v>
      </c>
    </row>
    <row r="67" spans="1:14" x14ac:dyDescent="0.3">
      <c r="A67" s="5" t="s">
        <v>249</v>
      </c>
      <c r="B67" s="75">
        <v>907009</v>
      </c>
      <c r="C67" s="75"/>
      <c r="D67" s="75">
        <v>703367</v>
      </c>
      <c r="E67" s="75">
        <v>783608</v>
      </c>
      <c r="F67" s="80">
        <v>781374</v>
      </c>
      <c r="G67" s="75">
        <v>811257</v>
      </c>
      <c r="H67" s="80">
        <v>741982</v>
      </c>
      <c r="I67" s="80">
        <v>901721</v>
      </c>
      <c r="J67" s="80">
        <v>901647</v>
      </c>
      <c r="K67" s="80"/>
      <c r="L67" s="80">
        <v>880255</v>
      </c>
      <c r="M67" s="88">
        <v>700781</v>
      </c>
      <c r="N67" s="80">
        <v>791698</v>
      </c>
    </row>
    <row r="68" spans="1:14" x14ac:dyDescent="0.3">
      <c r="A68" s="5" t="s">
        <v>250</v>
      </c>
      <c r="B68" s="75">
        <v>14020035</v>
      </c>
      <c r="C68" s="75"/>
      <c r="D68" s="75">
        <v>14568727</v>
      </c>
      <c r="E68" s="75">
        <v>15171527</v>
      </c>
      <c r="F68" s="80">
        <v>16668386</v>
      </c>
      <c r="G68" s="75">
        <v>16278943</v>
      </c>
      <c r="H68" s="80">
        <v>19630190</v>
      </c>
      <c r="I68" s="80">
        <v>19187855</v>
      </c>
      <c r="J68" s="80">
        <v>19287629</v>
      </c>
      <c r="K68" s="80"/>
      <c r="L68" s="80">
        <v>21276747</v>
      </c>
      <c r="M68" s="88">
        <v>21347043</v>
      </c>
      <c r="N68" s="80">
        <v>22186633</v>
      </c>
    </row>
    <row r="69" spans="1:14" x14ac:dyDescent="0.3">
      <c r="A69" s="5" t="s">
        <v>251</v>
      </c>
      <c r="B69" s="75">
        <v>1570803</v>
      </c>
      <c r="C69" s="75"/>
      <c r="D69" s="75">
        <v>3519684</v>
      </c>
      <c r="E69" s="75">
        <v>4987205</v>
      </c>
      <c r="F69" s="80">
        <v>2492391</v>
      </c>
      <c r="G69" s="75">
        <v>995036</v>
      </c>
      <c r="H69" s="80">
        <v>927310</v>
      </c>
      <c r="I69" s="80">
        <v>957106</v>
      </c>
      <c r="J69" s="80">
        <v>1032886</v>
      </c>
      <c r="K69" s="80"/>
      <c r="L69" s="80">
        <v>1066580</v>
      </c>
      <c r="M69" s="88">
        <v>902059</v>
      </c>
      <c r="N69" s="80">
        <v>867035</v>
      </c>
    </row>
    <row r="70" spans="1:14" x14ac:dyDescent="0.3">
      <c r="A70" s="5" t="s">
        <v>252</v>
      </c>
      <c r="B70" s="75">
        <v>0</v>
      </c>
      <c r="C70" s="75"/>
      <c r="D70" s="75">
        <v>0</v>
      </c>
      <c r="E70" s="75">
        <v>0</v>
      </c>
      <c r="F70" s="80">
        <v>1955603</v>
      </c>
      <c r="G70" s="80">
        <v>3902483</v>
      </c>
      <c r="H70" s="80">
        <v>4459812</v>
      </c>
      <c r="I70" s="80">
        <v>3942513</v>
      </c>
      <c r="J70" s="80">
        <v>4740513</v>
      </c>
      <c r="K70" s="80"/>
      <c r="L70" s="80">
        <v>3646877</v>
      </c>
      <c r="M70" s="88">
        <v>2472166</v>
      </c>
      <c r="N70" s="80">
        <v>3437166</v>
      </c>
    </row>
    <row r="71" spans="1:14" x14ac:dyDescent="0.3">
      <c r="A71" s="25" t="s">
        <v>251</v>
      </c>
      <c r="B71" s="75">
        <v>2097027</v>
      </c>
      <c r="C71" s="75"/>
      <c r="D71" s="75">
        <v>961723</v>
      </c>
      <c r="E71" s="75">
        <v>1141366</v>
      </c>
      <c r="F71" s="80">
        <v>1148352</v>
      </c>
      <c r="G71" s="80">
        <v>1380670</v>
      </c>
      <c r="H71" s="80">
        <v>939623</v>
      </c>
      <c r="I71" s="80">
        <v>1173914</v>
      </c>
      <c r="J71" s="80">
        <v>1076337</v>
      </c>
      <c r="K71" s="80"/>
      <c r="L71" s="80">
        <v>1182529</v>
      </c>
      <c r="M71" s="88">
        <v>1020118</v>
      </c>
      <c r="N71" s="80">
        <v>1120620</v>
      </c>
    </row>
    <row r="72" spans="1:14" ht="16.2" x14ac:dyDescent="0.45">
      <c r="A72" s="32" t="s">
        <v>124</v>
      </c>
      <c r="B72" s="83">
        <v>9248975</v>
      </c>
      <c r="C72" s="83"/>
      <c r="D72" s="83">
        <v>9210566</v>
      </c>
      <c r="E72" s="83">
        <v>9193666</v>
      </c>
      <c r="F72" s="79">
        <v>9761401</v>
      </c>
      <c r="G72" s="79">
        <v>9574008</v>
      </c>
      <c r="H72" s="79">
        <v>10046830</v>
      </c>
      <c r="I72" s="79">
        <v>9983703</v>
      </c>
      <c r="J72" s="79">
        <v>9830527</v>
      </c>
      <c r="K72" s="80"/>
      <c r="L72" s="79">
        <v>10832251</v>
      </c>
      <c r="M72" s="129">
        <v>10970914</v>
      </c>
      <c r="N72" s="79">
        <v>10965546</v>
      </c>
    </row>
    <row r="73" spans="1:14" x14ac:dyDescent="0.3">
      <c r="A73" s="1" t="s">
        <v>153</v>
      </c>
      <c r="B73" s="81">
        <f>SUM(B62:B72)</f>
        <v>57576118</v>
      </c>
      <c r="C73" s="81"/>
      <c r="D73" s="92">
        <f t="shared" ref="D73:J73" si="2">SUM(D62:D72)</f>
        <v>62360133</v>
      </c>
      <c r="E73" s="81">
        <f t="shared" si="2"/>
        <v>64955348</v>
      </c>
      <c r="F73" s="81">
        <f t="shared" si="2"/>
        <v>68809220</v>
      </c>
      <c r="G73" s="81">
        <f t="shared" si="2"/>
        <v>69480050</v>
      </c>
      <c r="H73" s="81">
        <f t="shared" si="2"/>
        <v>73891725</v>
      </c>
      <c r="I73" s="81">
        <f t="shared" si="2"/>
        <v>75297441</v>
      </c>
      <c r="J73" s="81">
        <f t="shared" si="2"/>
        <v>76110992</v>
      </c>
      <c r="K73" s="80"/>
      <c r="L73" s="81">
        <f>SUM(L62:L72)</f>
        <v>79123557</v>
      </c>
      <c r="M73" s="92">
        <f>SUM(M62:M72)</f>
        <v>77079826</v>
      </c>
      <c r="N73" s="81">
        <f>SUM(N62:N72)</f>
        <v>79373834</v>
      </c>
    </row>
    <row r="74" spans="1:14" ht="15.6" x14ac:dyDescent="0.3">
      <c r="A74" s="12"/>
      <c r="B74" s="70"/>
      <c r="C74" s="70"/>
      <c r="D74" s="12"/>
      <c r="E74" s="70"/>
      <c r="F74" s="29"/>
      <c r="G74" s="29"/>
      <c r="H74" s="29"/>
      <c r="I74" s="15"/>
      <c r="J74" s="15"/>
      <c r="K74" s="29"/>
      <c r="L74" s="15"/>
      <c r="M74" s="5"/>
      <c r="N74" s="33"/>
    </row>
    <row r="75" spans="1:14" ht="15.6" x14ac:dyDescent="0.3">
      <c r="A75" s="5"/>
      <c r="B75" s="5"/>
      <c r="C75" s="5"/>
      <c r="D75" s="5"/>
      <c r="E75" s="5"/>
      <c r="F75" s="9"/>
      <c r="G75" s="29"/>
      <c r="H75" s="9"/>
      <c r="I75" s="9"/>
      <c r="J75" s="9"/>
      <c r="K75" s="9"/>
      <c r="L75" s="9"/>
      <c r="M75" s="5"/>
      <c r="N75" s="33"/>
    </row>
    <row r="76" spans="1:14" ht="15.6" x14ac:dyDescent="0.3">
      <c r="A76" s="5"/>
      <c r="B76" s="5"/>
      <c r="C76" s="5"/>
      <c r="D76" s="5"/>
      <c r="E76" s="5"/>
      <c r="F76" s="9"/>
      <c r="G76" s="29"/>
      <c r="H76" s="9"/>
      <c r="I76" s="9"/>
      <c r="J76" s="9"/>
      <c r="K76" s="9"/>
      <c r="L76" s="9"/>
      <c r="M76" s="5"/>
      <c r="N76" s="33"/>
    </row>
    <row r="77" spans="1:14" x14ac:dyDescent="0.3">
      <c r="A77" s="5"/>
      <c r="B77" s="5"/>
      <c r="C77" s="5"/>
      <c r="D77" s="5"/>
      <c r="E77" s="5"/>
      <c r="F77" s="9"/>
      <c r="G77" s="29"/>
      <c r="H77" s="9"/>
      <c r="I77" s="9"/>
      <c r="J77" s="9"/>
      <c r="K77" s="9"/>
      <c r="L77" s="9"/>
      <c r="M77" s="5"/>
      <c r="N77" s="5"/>
    </row>
    <row r="78" spans="1:14" x14ac:dyDescent="0.3">
      <c r="A78" s="5"/>
      <c r="B78" s="5"/>
      <c r="C78" s="5"/>
      <c r="D78" s="5"/>
      <c r="E78" s="5"/>
      <c r="F78" s="9"/>
      <c r="G78" s="29"/>
      <c r="H78" s="30"/>
      <c r="I78" s="9"/>
      <c r="J78" s="9"/>
      <c r="K78" s="30"/>
      <c r="L78" s="9"/>
      <c r="M78" s="5"/>
      <c r="N78" s="5"/>
    </row>
    <row r="79" spans="1:14" x14ac:dyDescent="0.3">
      <c r="A79" s="5"/>
      <c r="B79" s="5"/>
      <c r="C79" s="5"/>
      <c r="D79" s="5"/>
      <c r="E79" s="5"/>
      <c r="F79" s="9"/>
      <c r="G79" s="29"/>
      <c r="H79" s="9"/>
      <c r="I79" s="9"/>
      <c r="J79" s="9"/>
      <c r="K79" s="9"/>
      <c r="L79" s="9"/>
      <c r="M79" s="5"/>
      <c r="N79" s="5"/>
    </row>
    <row r="80" spans="1:14" x14ac:dyDescent="0.3">
      <c r="A80" s="5"/>
      <c r="B80" s="5"/>
      <c r="C80" s="5"/>
      <c r="D80" s="5"/>
      <c r="E80" s="5"/>
      <c r="F80" s="9"/>
      <c r="G80" s="29"/>
      <c r="H80" s="9"/>
      <c r="I80" s="9"/>
      <c r="J80" s="9"/>
      <c r="K80" s="9"/>
      <c r="L80" s="9"/>
      <c r="M80" s="5"/>
      <c r="N80" s="5"/>
    </row>
    <row r="81" spans="1:14" x14ac:dyDescent="0.3">
      <c r="A81" s="5"/>
      <c r="B81" s="5"/>
      <c r="C81" s="5"/>
      <c r="D81" s="5"/>
      <c r="E81" s="5"/>
      <c r="F81" s="9"/>
      <c r="G81" s="29"/>
      <c r="H81" s="9"/>
      <c r="I81" s="9"/>
      <c r="J81" s="9"/>
      <c r="K81" s="9"/>
      <c r="L81" s="9"/>
      <c r="M81" s="5"/>
      <c r="N81" s="5"/>
    </row>
    <row r="82" spans="1:14" x14ac:dyDescent="0.3">
      <c r="A82" s="5"/>
      <c r="B82" s="5"/>
      <c r="C82" s="5"/>
      <c r="D82" s="5"/>
      <c r="E82" s="5"/>
      <c r="F82" s="9"/>
      <c r="G82" s="29"/>
      <c r="H82" s="29"/>
      <c r="I82" s="9"/>
      <c r="J82" s="9"/>
      <c r="K82" s="29"/>
      <c r="L82" s="9"/>
      <c r="M82" s="5"/>
      <c r="N82" s="5"/>
    </row>
    <row r="83" spans="1:14" x14ac:dyDescent="0.3">
      <c r="A83" s="5"/>
      <c r="B83" s="5"/>
      <c r="C83" s="5"/>
      <c r="D83" s="5"/>
      <c r="E83" s="5"/>
      <c r="F83" s="9"/>
      <c r="G83" s="29"/>
      <c r="H83" s="29"/>
      <c r="I83" s="9"/>
      <c r="J83" s="9"/>
      <c r="K83" s="29"/>
      <c r="L83" s="9"/>
      <c r="M83" s="5"/>
      <c r="N83" s="5"/>
    </row>
    <row r="84" spans="1:14" x14ac:dyDescent="0.3">
      <c r="A84" s="5"/>
      <c r="B84" s="5"/>
      <c r="C84" s="5"/>
      <c r="D84" s="5"/>
      <c r="E84" s="5"/>
      <c r="F84" s="9"/>
      <c r="G84" s="29"/>
      <c r="H84" s="29"/>
      <c r="I84" s="9"/>
      <c r="J84" s="9"/>
      <c r="K84" s="29"/>
      <c r="L84" s="9"/>
      <c r="M84" s="5"/>
      <c r="N84" s="5"/>
    </row>
    <row r="85" spans="1:14" x14ac:dyDescent="0.3">
      <c r="A85" s="1"/>
      <c r="B85" s="1"/>
      <c r="C85" s="1"/>
      <c r="D85" s="1"/>
      <c r="E85" s="1"/>
      <c r="F85" s="9"/>
      <c r="G85" s="29"/>
      <c r="H85" s="29"/>
      <c r="I85" s="9"/>
      <c r="J85" s="9"/>
      <c r="K85" s="9"/>
      <c r="L85" s="9"/>
      <c r="M85" s="5"/>
      <c r="N85" s="5"/>
    </row>
    <row r="86" spans="1:14" x14ac:dyDescent="0.3">
      <c r="A86" s="5"/>
      <c r="B86" s="5"/>
      <c r="C86" s="5"/>
      <c r="D86" s="5"/>
      <c r="E86" s="5"/>
      <c r="F86" s="9"/>
      <c r="G86" s="29"/>
      <c r="H86" s="29"/>
      <c r="I86" s="9"/>
      <c r="J86" s="9"/>
      <c r="K86" s="9"/>
      <c r="L86" s="9"/>
      <c r="M86" s="5"/>
      <c r="N86" s="5"/>
    </row>
    <row r="87" spans="1:14" x14ac:dyDescent="0.3">
      <c r="A87" s="1"/>
      <c r="B87" s="1"/>
      <c r="C87" s="1"/>
      <c r="D87" s="1"/>
      <c r="E87" s="1"/>
      <c r="F87" s="9"/>
      <c r="G87" s="29"/>
      <c r="H87" s="29"/>
      <c r="I87" s="9"/>
      <c r="J87" s="9"/>
      <c r="K87" s="9"/>
      <c r="L87" s="9"/>
      <c r="M87" s="5"/>
      <c r="N87" s="5"/>
    </row>
    <row r="88" spans="1:14" x14ac:dyDescent="0.3">
      <c r="A88" s="5"/>
      <c r="B88" s="5"/>
      <c r="C88" s="5"/>
      <c r="D88" s="5"/>
      <c r="E88" s="5"/>
      <c r="F88" s="29"/>
      <c r="G88" s="29"/>
      <c r="H88" s="29"/>
      <c r="I88" s="9"/>
      <c r="J88" s="9"/>
      <c r="K88" s="9"/>
      <c r="L88" s="9"/>
      <c r="M88" s="5"/>
      <c r="N88" s="5"/>
    </row>
    <row r="89" spans="1:14" x14ac:dyDescent="0.3">
      <c r="A89" s="5"/>
      <c r="B89" s="5"/>
      <c r="C89" s="5"/>
      <c r="D89" s="5"/>
      <c r="E89" s="5"/>
      <c r="F89" s="29"/>
      <c r="G89" s="29"/>
      <c r="H89" s="29"/>
      <c r="I89" s="9"/>
      <c r="J89" s="9"/>
      <c r="K89" s="9"/>
      <c r="L89" s="9"/>
      <c r="M89" s="5"/>
      <c r="N89" s="5"/>
    </row>
    <row r="90" spans="1:14" x14ac:dyDescent="0.3">
      <c r="A90" s="5"/>
      <c r="B90" s="5"/>
      <c r="C90" s="5"/>
      <c r="D90" s="5"/>
      <c r="E90" s="5"/>
      <c r="F90" s="29"/>
      <c r="G90" s="29"/>
      <c r="H90" s="29"/>
      <c r="I90" s="9"/>
      <c r="J90" s="9"/>
      <c r="K90" s="9"/>
      <c r="L90" s="9"/>
      <c r="M90" s="5"/>
      <c r="N90" s="5"/>
    </row>
    <row r="91" spans="1:14" x14ac:dyDescent="0.3">
      <c r="A91" s="5"/>
      <c r="B91" s="5"/>
      <c r="C91" s="5"/>
      <c r="D91" s="5"/>
      <c r="E91" s="5"/>
      <c r="F91" s="29"/>
      <c r="G91" s="29"/>
      <c r="H91" s="29"/>
      <c r="I91" s="9"/>
      <c r="J91" s="9"/>
      <c r="K91" s="9"/>
      <c r="L91" s="9"/>
      <c r="M91" s="5"/>
      <c r="N91" s="5"/>
    </row>
    <row r="92" spans="1:14" x14ac:dyDescent="0.3">
      <c r="A92" s="1"/>
      <c r="B92" s="1"/>
      <c r="C92" s="1"/>
      <c r="D92" s="1"/>
      <c r="E92" s="1"/>
      <c r="F92" s="29"/>
      <c r="G92" s="29"/>
      <c r="H92" s="29"/>
      <c r="I92" s="9"/>
      <c r="J92" s="9"/>
      <c r="K92" s="9"/>
      <c r="L92" s="9"/>
      <c r="M92" s="5"/>
      <c r="N92" s="5"/>
    </row>
    <row r="93" spans="1:14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3">
      <c r="A94" s="1"/>
      <c r="B94" s="1"/>
      <c r="C94" s="1"/>
      <c r="D94" s="1"/>
      <c r="E94" s="1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3">
      <c r="A95" s="5"/>
      <c r="B95" s="5"/>
      <c r="C95" s="5"/>
      <c r="D95" s="5"/>
      <c r="E95" s="5"/>
      <c r="F95" s="5"/>
      <c r="G95" s="5"/>
      <c r="H95" s="3"/>
      <c r="I95" s="3"/>
      <c r="J95" s="3"/>
      <c r="K95" s="3"/>
      <c r="L95" s="3"/>
      <c r="M95" s="5"/>
      <c r="N95" s="5"/>
    </row>
    <row r="96" spans="1:14" x14ac:dyDescent="0.3">
      <c r="A96" s="5"/>
      <c r="B96" s="5"/>
      <c r="C96" s="5"/>
      <c r="D96" s="5"/>
      <c r="E96" s="5"/>
      <c r="F96" s="5"/>
      <c r="G96" s="5"/>
      <c r="H96" s="3"/>
      <c r="I96" s="3"/>
      <c r="J96" s="3"/>
      <c r="K96" s="3"/>
      <c r="L96" s="3"/>
      <c r="M96" s="5"/>
      <c r="N96" s="5"/>
    </row>
    <row r="97" spans="1:14" x14ac:dyDescent="0.3">
      <c r="A97" s="5"/>
      <c r="B97" s="5"/>
      <c r="C97" s="5"/>
      <c r="D97" s="5"/>
      <c r="E97" s="5"/>
      <c r="F97" s="5"/>
      <c r="G97" s="5"/>
      <c r="H97" s="3"/>
      <c r="I97" s="14"/>
      <c r="J97" s="14"/>
      <c r="K97" s="3"/>
      <c r="L97" s="3"/>
      <c r="M97" s="5"/>
      <c r="N97" s="5"/>
    </row>
    <row r="98" spans="1:14" x14ac:dyDescent="0.3">
      <c r="A98" s="1"/>
      <c r="B98" s="1"/>
      <c r="C98" s="1"/>
      <c r="D98" s="1"/>
      <c r="E98" s="1"/>
      <c r="F98" s="5"/>
      <c r="G98" s="5"/>
      <c r="H98" s="3"/>
      <c r="I98" s="3"/>
      <c r="J98" s="3"/>
      <c r="K98" s="3"/>
      <c r="L98" s="3"/>
      <c r="M98" s="5"/>
      <c r="N98" s="5"/>
    </row>
    <row r="99" spans="1:14" x14ac:dyDescent="0.3">
      <c r="A99" s="5"/>
      <c r="B99" s="5"/>
      <c r="C99" s="5"/>
      <c r="D99" s="5"/>
      <c r="E99" s="5"/>
      <c r="H99" s="3"/>
      <c r="I99" s="3"/>
      <c r="J99" s="3"/>
      <c r="K99" s="3"/>
      <c r="L99" s="3"/>
    </row>
    <row r="100" spans="1:14" x14ac:dyDescent="0.3">
      <c r="A100" s="1"/>
      <c r="B100" s="1"/>
      <c r="C100" s="1"/>
      <c r="D100" s="1"/>
      <c r="E100" s="1"/>
      <c r="H100" s="3"/>
      <c r="I100" s="3"/>
      <c r="J100" s="3"/>
      <c r="K100" s="3"/>
      <c r="L100" s="3"/>
    </row>
  </sheetData>
  <mergeCells count="6">
    <mergeCell ref="B2:C2"/>
    <mergeCell ref="H1:M1"/>
    <mergeCell ref="F2:G2"/>
    <mergeCell ref="H2:J2"/>
    <mergeCell ref="K2:M2"/>
    <mergeCell ref="D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96F75-F724-4185-A502-6C887C6BB6AD}">
  <sheetPr>
    <tabColor theme="7" tint="0.39997558519241921"/>
  </sheetPr>
  <dimension ref="A1:O100"/>
  <sheetViews>
    <sheetView zoomScale="90" zoomScaleNormal="90" workbookViewId="0">
      <pane ySplit="3" topLeftCell="A4" activePane="bottomLeft" state="frozen"/>
      <selection pane="bottomLeft" activeCell="J33" sqref="J33"/>
    </sheetView>
  </sheetViews>
  <sheetFormatPr defaultRowHeight="14.4" x14ac:dyDescent="0.3"/>
  <cols>
    <col min="1" max="1" width="41.44140625" bestFit="1" customWidth="1"/>
    <col min="2" max="2" width="23.88671875" customWidth="1"/>
    <col min="3" max="3" width="23.6640625" customWidth="1"/>
    <col min="4" max="4" width="20" customWidth="1"/>
    <col min="5" max="5" width="24.6640625" customWidth="1"/>
    <col min="6" max="6" width="17.44140625" bestFit="1" customWidth="1"/>
    <col min="7" max="7" width="15.33203125" bestFit="1" customWidth="1"/>
    <col min="8" max="8" width="16.33203125" bestFit="1" customWidth="1"/>
    <col min="9" max="10" width="18.6640625" bestFit="1" customWidth="1"/>
    <col min="12" max="12" width="18.6640625" bestFit="1" customWidth="1"/>
    <col min="13" max="13" width="14" bestFit="1" customWidth="1"/>
    <col min="14" max="14" width="10.5546875" bestFit="1" customWidth="1"/>
  </cols>
  <sheetData>
    <row r="1" spans="1:15" x14ac:dyDescent="0.3">
      <c r="H1" s="175" t="s">
        <v>312</v>
      </c>
      <c r="I1" s="175"/>
      <c r="J1" s="175"/>
      <c r="K1" s="175"/>
      <c r="L1" s="175"/>
      <c r="M1" s="175"/>
    </row>
    <row r="2" spans="1:15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 t="s">
        <v>1</v>
      </c>
      <c r="I2" s="174"/>
      <c r="J2" s="174"/>
      <c r="K2" s="174" t="s">
        <v>5</v>
      </c>
      <c r="L2" s="174"/>
      <c r="M2" s="174"/>
      <c r="N2" t="s">
        <v>670</v>
      </c>
    </row>
    <row r="3" spans="1:15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4</v>
      </c>
      <c r="K3" t="s">
        <v>2</v>
      </c>
      <c r="L3" t="s">
        <v>3</v>
      </c>
      <c r="M3" t="s">
        <v>4</v>
      </c>
      <c r="N3" t="s">
        <v>3</v>
      </c>
    </row>
    <row r="4" spans="1:15" ht="18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20"/>
    </row>
    <row r="5" spans="1:15" ht="15.6" x14ac:dyDescent="0.3">
      <c r="A5" s="57" t="s">
        <v>103</v>
      </c>
      <c r="B5" s="108">
        <v>211279</v>
      </c>
      <c r="C5" s="108"/>
      <c r="D5" s="109">
        <v>138749</v>
      </c>
      <c r="E5" s="108">
        <v>217402</v>
      </c>
      <c r="F5" s="110">
        <v>257053</v>
      </c>
      <c r="G5" s="110">
        <v>275964</v>
      </c>
      <c r="H5" s="166">
        <v>339683</v>
      </c>
      <c r="I5" s="110">
        <v>222193</v>
      </c>
      <c r="J5" s="110">
        <v>339683</v>
      </c>
      <c r="K5" s="112"/>
      <c r="L5" s="108">
        <v>430903</v>
      </c>
      <c r="M5" s="108">
        <v>423127</v>
      </c>
      <c r="N5" s="98">
        <v>400409</v>
      </c>
    </row>
    <row r="6" spans="1:15" ht="17.399999999999999" x14ac:dyDescent="0.45">
      <c r="A6" s="57" t="s">
        <v>219</v>
      </c>
      <c r="B6" s="108">
        <v>0</v>
      </c>
      <c r="C6" s="108"/>
      <c r="D6" s="113">
        <v>124763</v>
      </c>
      <c r="E6" s="114">
        <v>0</v>
      </c>
      <c r="F6" s="115">
        <v>0</v>
      </c>
      <c r="G6" s="115">
        <v>0</v>
      </c>
      <c r="H6" s="167">
        <v>0</v>
      </c>
      <c r="I6" s="115">
        <v>0</v>
      </c>
      <c r="J6" s="115">
        <v>0</v>
      </c>
      <c r="K6" s="112"/>
      <c r="L6" s="118">
        <v>0</v>
      </c>
      <c r="M6" s="118">
        <v>0</v>
      </c>
      <c r="N6" s="90">
        <v>0</v>
      </c>
    </row>
    <row r="7" spans="1:15" ht="15.6" x14ac:dyDescent="0.3">
      <c r="A7" s="57" t="s">
        <v>220</v>
      </c>
      <c r="B7" s="108">
        <v>211279</v>
      </c>
      <c r="C7" s="108"/>
      <c r="D7" s="109">
        <v>263512</v>
      </c>
      <c r="E7" s="108">
        <v>217402</v>
      </c>
      <c r="F7" s="110">
        <v>257053</v>
      </c>
      <c r="G7" s="110">
        <v>275964</v>
      </c>
      <c r="H7" s="166">
        <v>339683</v>
      </c>
      <c r="I7" s="110">
        <v>222193</v>
      </c>
      <c r="J7" s="110">
        <v>339683</v>
      </c>
      <c r="K7" s="112"/>
      <c r="L7" s="108">
        <v>430903</v>
      </c>
      <c r="M7" s="108">
        <v>423127</v>
      </c>
      <c r="N7" s="98">
        <v>400409</v>
      </c>
    </row>
    <row r="8" spans="1:15" ht="18" x14ac:dyDescent="0.35">
      <c r="A8" s="45"/>
      <c r="B8" s="48"/>
      <c r="C8" s="48"/>
      <c r="D8" s="47"/>
      <c r="E8" s="48"/>
      <c r="F8" s="44"/>
      <c r="G8" s="44"/>
      <c r="H8" s="46"/>
      <c r="I8" s="44"/>
      <c r="J8" s="44"/>
      <c r="K8" s="44"/>
      <c r="L8" s="168"/>
      <c r="M8" s="170"/>
      <c r="N8" s="90"/>
    </row>
    <row r="9" spans="1:15" x14ac:dyDescent="0.3">
      <c r="A9" s="57" t="s">
        <v>104</v>
      </c>
      <c r="B9" s="78"/>
      <c r="C9" s="78"/>
      <c r="D9" s="47"/>
      <c r="E9" s="78"/>
      <c r="F9" s="47"/>
      <c r="G9" s="46"/>
      <c r="H9" s="46"/>
      <c r="I9" s="46"/>
      <c r="J9" s="47"/>
      <c r="K9" s="46"/>
      <c r="L9" s="169"/>
      <c r="M9" s="171"/>
      <c r="N9" s="88"/>
    </row>
    <row r="10" spans="1:15" x14ac:dyDescent="0.3">
      <c r="A10" s="45" t="s">
        <v>319</v>
      </c>
      <c r="B10" s="116">
        <v>201277</v>
      </c>
      <c r="C10" s="116"/>
      <c r="D10" s="117">
        <v>215294</v>
      </c>
      <c r="E10" s="116">
        <v>200000</v>
      </c>
      <c r="F10" s="117">
        <v>259678</v>
      </c>
      <c r="G10" s="117">
        <v>250000</v>
      </c>
      <c r="H10" s="111">
        <v>246626</v>
      </c>
      <c r="I10" s="117">
        <v>275000</v>
      </c>
      <c r="J10" s="117">
        <v>255000</v>
      </c>
      <c r="K10" s="117"/>
      <c r="L10" s="120">
        <v>250000</v>
      </c>
      <c r="M10" s="120">
        <v>102000</v>
      </c>
      <c r="N10" s="88">
        <v>15000</v>
      </c>
      <c r="O10" s="5"/>
    </row>
    <row r="11" spans="1:15" x14ac:dyDescent="0.3">
      <c r="A11" s="45" t="s">
        <v>106</v>
      </c>
      <c r="B11" s="116">
        <v>0</v>
      </c>
      <c r="C11" s="116"/>
      <c r="D11" s="117">
        <v>1796</v>
      </c>
      <c r="E11" s="116">
        <v>0</v>
      </c>
      <c r="F11" s="117">
        <v>5219</v>
      </c>
      <c r="G11" s="117">
        <v>2428</v>
      </c>
      <c r="H11" s="111">
        <v>9402</v>
      </c>
      <c r="I11" s="117">
        <v>4155</v>
      </c>
      <c r="J11" s="117">
        <v>8892</v>
      </c>
      <c r="K11" s="117"/>
      <c r="L11" s="120">
        <v>8978</v>
      </c>
      <c r="M11" s="120">
        <v>6524</v>
      </c>
      <c r="N11" s="88">
        <v>1814</v>
      </c>
      <c r="O11" s="5"/>
    </row>
    <row r="12" spans="1:15" ht="16.2" x14ac:dyDescent="0.45">
      <c r="A12" s="45" t="s">
        <v>302</v>
      </c>
      <c r="B12" s="118">
        <v>972</v>
      </c>
      <c r="C12" s="116"/>
      <c r="D12" s="113">
        <v>0</v>
      </c>
      <c r="E12" s="118">
        <v>791</v>
      </c>
      <c r="F12" s="113">
        <v>0</v>
      </c>
      <c r="G12" s="113">
        <v>0</v>
      </c>
      <c r="H12" s="165">
        <v>0</v>
      </c>
      <c r="I12" s="113">
        <v>0</v>
      </c>
      <c r="J12" s="113">
        <v>0</v>
      </c>
      <c r="K12" s="117"/>
      <c r="L12" s="113">
        <v>0</v>
      </c>
      <c r="M12" s="113">
        <v>0</v>
      </c>
      <c r="N12" s="129">
        <v>0</v>
      </c>
      <c r="O12" s="5"/>
    </row>
    <row r="13" spans="1:15" ht="16.2" x14ac:dyDescent="0.45">
      <c r="A13" s="57" t="s">
        <v>107</v>
      </c>
      <c r="B13" s="114">
        <v>0</v>
      </c>
      <c r="C13" s="108"/>
      <c r="D13" s="119">
        <v>217090</v>
      </c>
      <c r="E13" s="114">
        <v>200791</v>
      </c>
      <c r="F13" s="119">
        <v>264897</v>
      </c>
      <c r="G13" s="119">
        <v>252428</v>
      </c>
      <c r="H13" s="167">
        <f>SUM(H10:H12)</f>
        <v>256028</v>
      </c>
      <c r="I13" s="119">
        <v>279155</v>
      </c>
      <c r="J13" s="119">
        <v>263892</v>
      </c>
      <c r="K13" s="117"/>
      <c r="L13" s="119">
        <v>258978</v>
      </c>
      <c r="M13" s="119">
        <v>108524</v>
      </c>
      <c r="N13" s="139">
        <v>16814</v>
      </c>
      <c r="O13" s="5"/>
    </row>
    <row r="14" spans="1:15" x14ac:dyDescent="0.3">
      <c r="A14" s="57" t="s">
        <v>30</v>
      </c>
      <c r="B14" s="108">
        <v>202249</v>
      </c>
      <c r="C14" s="108"/>
      <c r="D14" s="109">
        <v>480602</v>
      </c>
      <c r="E14" s="108">
        <v>418193</v>
      </c>
      <c r="F14" s="109">
        <v>521950</v>
      </c>
      <c r="G14" s="109">
        <v>528392</v>
      </c>
      <c r="H14" s="92">
        <f>SUM(H7,H13)</f>
        <v>595711</v>
      </c>
      <c r="I14" s="109">
        <v>501348</v>
      </c>
      <c r="J14" s="109">
        <v>603575</v>
      </c>
      <c r="K14" s="84"/>
      <c r="L14" s="109">
        <v>689881</v>
      </c>
      <c r="M14" s="109">
        <v>531651</v>
      </c>
      <c r="N14" s="92">
        <v>417223</v>
      </c>
      <c r="O14" s="5"/>
    </row>
    <row r="15" spans="1:15" x14ac:dyDescent="0.3">
      <c r="A15" s="45"/>
      <c r="B15" s="48"/>
      <c r="C15" s="48"/>
      <c r="D15" s="47"/>
      <c r="E15" s="48"/>
      <c r="F15" s="47"/>
      <c r="G15" s="46"/>
      <c r="L15" s="169"/>
      <c r="M15" s="120"/>
      <c r="N15" s="88"/>
      <c r="O15" s="5"/>
    </row>
    <row r="16" spans="1:15" x14ac:dyDescent="0.3">
      <c r="A16" s="57" t="s">
        <v>108</v>
      </c>
      <c r="B16" s="78"/>
      <c r="C16" s="78"/>
      <c r="D16" s="47"/>
      <c r="E16" s="78"/>
      <c r="F16" s="47"/>
      <c r="G16" s="46"/>
      <c r="L16" s="169"/>
      <c r="M16" s="120"/>
      <c r="N16" s="88"/>
      <c r="O16" s="5"/>
    </row>
    <row r="17" spans="1:15" x14ac:dyDescent="0.3">
      <c r="A17" s="45" t="s">
        <v>320</v>
      </c>
      <c r="B17" s="116">
        <v>86722</v>
      </c>
      <c r="C17" s="116"/>
      <c r="D17" s="117">
        <v>0</v>
      </c>
      <c r="E17" s="116">
        <v>0</v>
      </c>
      <c r="F17" s="117">
        <v>17471</v>
      </c>
      <c r="G17" s="117">
        <v>0</v>
      </c>
      <c r="H17" s="84">
        <v>172584</v>
      </c>
      <c r="I17" s="75">
        <v>0</v>
      </c>
      <c r="J17" s="75">
        <v>0</v>
      </c>
      <c r="K17" s="84"/>
      <c r="L17" s="120">
        <v>0</v>
      </c>
      <c r="M17" s="120">
        <v>90542</v>
      </c>
      <c r="N17" s="88">
        <v>0</v>
      </c>
      <c r="O17" s="5"/>
    </row>
    <row r="18" spans="1:15" x14ac:dyDescent="0.3">
      <c r="A18" s="45" t="s">
        <v>321</v>
      </c>
      <c r="B18" s="116">
        <v>63293</v>
      </c>
      <c r="C18" s="116"/>
      <c r="D18" s="117">
        <v>223549</v>
      </c>
      <c r="E18" s="116">
        <v>215000</v>
      </c>
      <c r="F18" s="117">
        <v>164796</v>
      </c>
      <c r="G18" s="117">
        <v>180000</v>
      </c>
      <c r="H18" s="84">
        <v>0</v>
      </c>
      <c r="I18" s="75">
        <v>224000</v>
      </c>
      <c r="J18" s="75">
        <v>172672</v>
      </c>
      <c r="K18" s="84"/>
      <c r="L18" s="120">
        <v>250000</v>
      </c>
      <c r="M18" s="120">
        <v>40700</v>
      </c>
      <c r="N18" s="88">
        <v>14473</v>
      </c>
      <c r="O18" s="5"/>
    </row>
    <row r="19" spans="1:15" ht="16.2" x14ac:dyDescent="0.45">
      <c r="A19" s="45" t="s">
        <v>200</v>
      </c>
      <c r="B19" s="116">
        <v>0</v>
      </c>
      <c r="C19" s="116"/>
      <c r="D19" s="113">
        <v>0</v>
      </c>
      <c r="E19" s="118">
        <v>0</v>
      </c>
      <c r="F19" s="113">
        <v>0</v>
      </c>
      <c r="G19" s="113">
        <v>0</v>
      </c>
      <c r="H19" s="129">
        <v>0</v>
      </c>
      <c r="I19" s="79">
        <v>0</v>
      </c>
      <c r="J19" s="79">
        <v>0</v>
      </c>
      <c r="K19" s="84"/>
      <c r="L19" s="113">
        <v>0</v>
      </c>
      <c r="M19" s="113">
        <v>0</v>
      </c>
      <c r="N19" s="129">
        <v>0</v>
      </c>
      <c r="O19" s="5"/>
    </row>
    <row r="20" spans="1:15" x14ac:dyDescent="0.3">
      <c r="A20" s="57" t="s">
        <v>112</v>
      </c>
      <c r="B20" s="108">
        <v>150015</v>
      </c>
      <c r="C20" s="108"/>
      <c r="D20" s="109">
        <v>223549</v>
      </c>
      <c r="E20" s="108">
        <v>215000</v>
      </c>
      <c r="F20" s="109">
        <v>182267</v>
      </c>
      <c r="G20" s="109">
        <v>180000</v>
      </c>
      <c r="H20" s="92">
        <v>172584</v>
      </c>
      <c r="I20" s="81">
        <v>224000</v>
      </c>
      <c r="J20" s="81">
        <v>172672</v>
      </c>
      <c r="K20" s="84"/>
      <c r="L20" s="109">
        <v>250000</v>
      </c>
      <c r="M20" s="109">
        <f>SUM(M17:M19)</f>
        <v>131242</v>
      </c>
      <c r="N20" s="92">
        <v>14473</v>
      </c>
      <c r="O20" s="5"/>
    </row>
    <row r="21" spans="1:15" x14ac:dyDescent="0.3">
      <c r="A21" s="45"/>
      <c r="B21" s="116"/>
      <c r="C21" s="116"/>
      <c r="D21" s="117"/>
      <c r="E21" s="116"/>
      <c r="F21" s="117"/>
      <c r="G21" s="117"/>
      <c r="H21" s="84"/>
      <c r="I21" s="84"/>
      <c r="J21" s="84"/>
      <c r="K21" s="84"/>
      <c r="L21" s="120"/>
      <c r="M21" s="120"/>
      <c r="N21" s="88"/>
      <c r="O21" s="5"/>
    </row>
    <row r="22" spans="1:15" x14ac:dyDescent="0.3">
      <c r="A22" s="57" t="s">
        <v>232</v>
      </c>
      <c r="B22" s="108"/>
      <c r="C22" s="108"/>
      <c r="D22" s="117"/>
      <c r="E22" s="108"/>
      <c r="F22" s="117"/>
      <c r="G22" s="117"/>
      <c r="H22" s="84"/>
      <c r="I22" s="84"/>
      <c r="J22" s="84"/>
      <c r="K22" s="84"/>
      <c r="L22" s="120"/>
      <c r="M22" s="120"/>
      <c r="N22" s="88"/>
      <c r="O22" s="5"/>
    </row>
    <row r="23" spans="1:15" x14ac:dyDescent="0.3">
      <c r="A23" s="45" t="s">
        <v>232</v>
      </c>
      <c r="B23" s="116">
        <v>0</v>
      </c>
      <c r="C23" s="116"/>
      <c r="D23" s="120">
        <v>0</v>
      </c>
      <c r="E23" s="116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20">
        <v>0</v>
      </c>
      <c r="M23" s="171">
        <v>0</v>
      </c>
      <c r="N23" s="88">
        <v>0</v>
      </c>
      <c r="O23" s="5"/>
    </row>
    <row r="24" spans="1:15" ht="16.2" x14ac:dyDescent="0.45">
      <c r="A24" s="57" t="s">
        <v>234</v>
      </c>
      <c r="B24" s="114">
        <v>0</v>
      </c>
      <c r="C24" s="108"/>
      <c r="D24" s="113">
        <v>0</v>
      </c>
      <c r="E24" s="114">
        <v>0</v>
      </c>
      <c r="F24" s="119">
        <v>0</v>
      </c>
      <c r="G24" s="113">
        <v>0</v>
      </c>
      <c r="H24" s="113">
        <v>0</v>
      </c>
      <c r="I24" s="119">
        <v>0</v>
      </c>
      <c r="J24" s="119">
        <v>0</v>
      </c>
      <c r="K24" s="117">
        <v>0</v>
      </c>
      <c r="L24" s="119">
        <v>0</v>
      </c>
      <c r="M24" s="165">
        <v>0</v>
      </c>
      <c r="N24" s="129">
        <v>0</v>
      </c>
      <c r="O24" s="5"/>
    </row>
    <row r="25" spans="1:15" x14ac:dyDescent="0.3">
      <c r="A25" s="57" t="s">
        <v>235</v>
      </c>
      <c r="B25" s="108">
        <v>150015</v>
      </c>
      <c r="C25" s="108"/>
      <c r="D25" s="109">
        <v>223549</v>
      </c>
      <c r="E25" s="108">
        <v>0</v>
      </c>
      <c r="F25" s="109">
        <v>182267</v>
      </c>
      <c r="G25" s="109">
        <v>180000</v>
      </c>
      <c r="H25" s="92">
        <v>172584</v>
      </c>
      <c r="I25" s="92">
        <v>224000</v>
      </c>
      <c r="J25" s="92">
        <v>172672</v>
      </c>
      <c r="K25" s="84"/>
      <c r="L25" s="109">
        <v>250000</v>
      </c>
      <c r="M25" s="166">
        <v>131242</v>
      </c>
      <c r="N25" s="92">
        <v>14473</v>
      </c>
      <c r="O25" s="5"/>
    </row>
    <row r="26" spans="1:15" x14ac:dyDescent="0.3">
      <c r="A26" s="46"/>
      <c r="B26" s="117"/>
      <c r="C26" s="117"/>
      <c r="D26" s="117"/>
      <c r="E26" s="117"/>
      <c r="F26" s="117"/>
      <c r="G26" s="111"/>
      <c r="H26" s="84"/>
      <c r="I26" s="84"/>
      <c r="J26" s="84"/>
      <c r="K26" s="84"/>
      <c r="L26" s="120"/>
      <c r="M26" s="171"/>
      <c r="N26" s="88"/>
      <c r="O26" s="5"/>
    </row>
    <row r="27" spans="1:15" x14ac:dyDescent="0.3">
      <c r="A27" s="56" t="s">
        <v>236</v>
      </c>
      <c r="B27" s="109"/>
      <c r="C27" s="109"/>
      <c r="D27" s="117"/>
      <c r="E27" s="109"/>
      <c r="F27" s="117"/>
      <c r="G27" s="111"/>
      <c r="H27" s="117"/>
      <c r="I27" s="111"/>
      <c r="J27" s="117"/>
      <c r="K27" s="117"/>
      <c r="L27" s="120"/>
      <c r="M27" s="171"/>
      <c r="N27" s="88"/>
      <c r="O27" s="5"/>
    </row>
    <row r="28" spans="1:15" ht="16.2" x14ac:dyDescent="0.45">
      <c r="A28" s="46" t="s">
        <v>322</v>
      </c>
      <c r="B28" s="113">
        <v>0</v>
      </c>
      <c r="C28" s="117"/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71">
        <v>0</v>
      </c>
      <c r="N28" s="88">
        <v>14473</v>
      </c>
      <c r="O28" s="5"/>
    </row>
    <row r="29" spans="1:15" x14ac:dyDescent="0.3">
      <c r="A29" s="56" t="s">
        <v>239</v>
      </c>
      <c r="B29" s="109">
        <v>0</v>
      </c>
      <c r="C29" s="109"/>
      <c r="D29" s="117">
        <v>0</v>
      </c>
      <c r="E29" s="109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20">
        <v>0</v>
      </c>
      <c r="M29" s="171">
        <v>0</v>
      </c>
      <c r="N29" s="88">
        <v>0</v>
      </c>
      <c r="O29" s="5"/>
    </row>
    <row r="30" spans="1:15" x14ac:dyDescent="0.3">
      <c r="A30" s="46"/>
      <c r="B30" s="117"/>
      <c r="C30" s="117"/>
      <c r="D30" s="117"/>
      <c r="E30" s="117"/>
      <c r="F30" s="117"/>
      <c r="G30" s="111"/>
      <c r="H30" s="117"/>
      <c r="I30" s="111"/>
      <c r="J30" s="117"/>
      <c r="K30" s="117"/>
      <c r="L30" s="120"/>
      <c r="M30" s="171"/>
      <c r="N30" s="88"/>
      <c r="O30" s="5"/>
    </row>
    <row r="31" spans="1:15" ht="16.2" x14ac:dyDescent="0.45">
      <c r="A31" s="56" t="s">
        <v>323</v>
      </c>
      <c r="B31" s="119">
        <v>150015</v>
      </c>
      <c r="C31" s="109"/>
      <c r="D31" s="119">
        <v>223549</v>
      </c>
      <c r="E31" s="89">
        <v>215000</v>
      </c>
      <c r="F31" s="119">
        <v>182267</v>
      </c>
      <c r="G31" s="121">
        <v>180000</v>
      </c>
      <c r="H31" s="119">
        <v>172584</v>
      </c>
      <c r="I31" s="119">
        <v>224000</v>
      </c>
      <c r="J31" s="119">
        <v>172672</v>
      </c>
      <c r="K31" s="113"/>
      <c r="L31" s="119">
        <v>250000</v>
      </c>
      <c r="M31" s="167">
        <v>131242</v>
      </c>
      <c r="N31" s="139">
        <v>14473</v>
      </c>
      <c r="O31" s="5"/>
    </row>
    <row r="32" spans="1:15" x14ac:dyDescent="0.3">
      <c r="A32" s="56" t="s">
        <v>38</v>
      </c>
      <c r="B32" s="109">
        <v>52234</v>
      </c>
      <c r="C32" s="109"/>
      <c r="D32" s="109">
        <v>-6459</v>
      </c>
      <c r="E32" s="109">
        <v>-14200</v>
      </c>
      <c r="F32" s="109">
        <v>82630</v>
      </c>
      <c r="G32" s="109">
        <v>72428</v>
      </c>
      <c r="H32" s="109">
        <v>83444</v>
      </c>
      <c r="I32" s="109">
        <f>I13-I20</f>
        <v>55155</v>
      </c>
      <c r="J32" s="109">
        <f>J13-J20</f>
        <v>91220</v>
      </c>
      <c r="K32" s="117"/>
      <c r="L32" s="109">
        <v>8978</v>
      </c>
      <c r="M32" s="166">
        <v>-22718</v>
      </c>
      <c r="N32" s="92">
        <v>2341</v>
      </c>
      <c r="O32" s="5"/>
    </row>
    <row r="33" spans="1:15" ht="16.2" x14ac:dyDescent="0.45">
      <c r="A33" s="56" t="s">
        <v>324</v>
      </c>
      <c r="B33" s="119">
        <v>0</v>
      </c>
      <c r="C33" s="109"/>
      <c r="D33" s="119">
        <v>0</v>
      </c>
      <c r="E33" s="119">
        <v>0</v>
      </c>
      <c r="F33" s="113">
        <v>0</v>
      </c>
      <c r="G33" s="122">
        <v>0</v>
      </c>
      <c r="H33" s="119">
        <v>0</v>
      </c>
      <c r="I33" s="113">
        <v>0</v>
      </c>
      <c r="J33" s="113">
        <v>0</v>
      </c>
      <c r="K33" s="117"/>
      <c r="L33" s="113">
        <v>0</v>
      </c>
      <c r="M33" s="111">
        <v>0</v>
      </c>
      <c r="N33" s="88">
        <v>0</v>
      </c>
      <c r="O33" s="5"/>
    </row>
    <row r="34" spans="1:15" x14ac:dyDescent="0.3">
      <c r="A34" s="56" t="s">
        <v>114</v>
      </c>
      <c r="B34" s="109">
        <v>263513</v>
      </c>
      <c r="C34" s="109"/>
      <c r="D34" s="109">
        <v>257053</v>
      </c>
      <c r="E34" s="109">
        <v>203193</v>
      </c>
      <c r="F34" s="109">
        <v>339683</v>
      </c>
      <c r="G34" s="109">
        <v>348392</v>
      </c>
      <c r="H34" s="109">
        <v>423127</v>
      </c>
      <c r="I34" s="109">
        <v>277348</v>
      </c>
      <c r="J34" s="109">
        <v>430903</v>
      </c>
      <c r="K34" s="117"/>
      <c r="L34" s="109">
        <v>439881</v>
      </c>
      <c r="M34" s="166">
        <v>400409</v>
      </c>
      <c r="N34" s="92">
        <v>402750</v>
      </c>
      <c r="O34" s="5"/>
    </row>
    <row r="35" spans="1:15" x14ac:dyDescent="0.3">
      <c r="A35" s="46"/>
      <c r="B35" s="46"/>
      <c r="C35" s="46"/>
      <c r="D35" s="46"/>
      <c r="E35" s="46"/>
      <c r="F35" s="47"/>
      <c r="G35" s="46"/>
      <c r="H35" s="47"/>
      <c r="I35" s="47"/>
      <c r="J35" s="47"/>
      <c r="K35" s="47"/>
      <c r="L35" s="47"/>
      <c r="M35" s="111"/>
      <c r="N35" s="88"/>
      <c r="O35" s="5"/>
    </row>
    <row r="36" spans="1:15" x14ac:dyDescent="0.3">
      <c r="A36" s="46"/>
      <c r="B36" s="46"/>
      <c r="C36" s="46"/>
      <c r="D36" s="46"/>
      <c r="E36" s="46"/>
      <c r="F36" s="47"/>
      <c r="G36" s="46"/>
      <c r="H36" s="47"/>
      <c r="I36" s="46"/>
      <c r="J36" s="47"/>
      <c r="K36" s="47"/>
      <c r="L36" s="46"/>
      <c r="M36" s="46"/>
      <c r="N36" s="5"/>
      <c r="O36" s="5"/>
    </row>
    <row r="37" spans="1:15" ht="16.2" customHeight="1" x14ac:dyDescent="0.3">
      <c r="A37" s="45" t="s">
        <v>652</v>
      </c>
      <c r="B37" s="45"/>
      <c r="C37" s="45"/>
      <c r="D37" s="45"/>
      <c r="E37" s="45"/>
      <c r="F37" s="48"/>
      <c r="G37" s="45"/>
      <c r="H37" s="47"/>
      <c r="I37" s="46"/>
      <c r="J37" s="47"/>
      <c r="K37" s="47"/>
      <c r="L37" s="46"/>
      <c r="M37" s="45"/>
      <c r="N37" s="22"/>
      <c r="O37" s="5"/>
    </row>
    <row r="38" spans="1:15" x14ac:dyDescent="0.3">
      <c r="A38" s="45"/>
      <c r="B38" s="45"/>
      <c r="C38" s="45"/>
      <c r="D38" s="45"/>
      <c r="E38" s="45"/>
      <c r="F38" s="48"/>
      <c r="G38" s="46"/>
      <c r="H38" s="47"/>
      <c r="I38" s="47"/>
      <c r="J38" s="47"/>
      <c r="K38" s="47"/>
      <c r="L38" s="47"/>
      <c r="M38" s="46"/>
      <c r="N38" s="5"/>
      <c r="O38" s="5"/>
    </row>
    <row r="39" spans="1:15" x14ac:dyDescent="0.3">
      <c r="A39" s="45"/>
      <c r="B39" s="45"/>
      <c r="C39" s="45"/>
      <c r="D39" s="45"/>
      <c r="E39" s="45"/>
      <c r="F39" s="48"/>
      <c r="G39" s="46"/>
      <c r="H39" s="47"/>
      <c r="I39" s="47"/>
      <c r="J39" s="47"/>
      <c r="K39" s="47"/>
      <c r="L39" s="47"/>
      <c r="M39" s="46"/>
      <c r="N39" s="5"/>
      <c r="O39" s="5"/>
    </row>
    <row r="40" spans="1:15" x14ac:dyDescent="0.3">
      <c r="A40" s="45"/>
      <c r="B40" s="45"/>
      <c r="C40" s="45"/>
      <c r="D40" s="45"/>
      <c r="E40" s="45"/>
      <c r="F40" s="48"/>
      <c r="G40" s="46"/>
      <c r="H40" s="47"/>
      <c r="I40" s="47"/>
      <c r="J40" s="47"/>
      <c r="K40" s="47"/>
      <c r="L40" s="47"/>
      <c r="M40" s="46"/>
      <c r="N40" s="5"/>
      <c r="O40" s="5"/>
    </row>
    <row r="41" spans="1:15" x14ac:dyDescent="0.3">
      <c r="A41" s="45"/>
      <c r="B41" s="45"/>
      <c r="C41" s="45"/>
      <c r="D41" s="45"/>
      <c r="E41" s="45"/>
      <c r="F41" s="48"/>
      <c r="G41" s="46"/>
      <c r="H41" s="47"/>
      <c r="I41" s="47"/>
      <c r="J41" s="47"/>
      <c r="K41" s="47"/>
      <c r="L41" s="47"/>
      <c r="M41" s="46"/>
      <c r="N41" s="5"/>
      <c r="O41" s="5"/>
    </row>
    <row r="42" spans="1:15" x14ac:dyDescent="0.3">
      <c r="A42" s="45"/>
      <c r="B42" s="45"/>
      <c r="C42" s="45"/>
      <c r="D42" s="45"/>
      <c r="E42" s="45"/>
      <c r="F42" s="48"/>
      <c r="G42" s="46"/>
      <c r="H42" s="47"/>
      <c r="I42" s="47"/>
      <c r="J42" s="47"/>
      <c r="K42" s="47"/>
      <c r="L42" s="47"/>
      <c r="M42" s="46"/>
      <c r="N42" s="5"/>
      <c r="O42" s="5"/>
    </row>
    <row r="43" spans="1:15" x14ac:dyDescent="0.3">
      <c r="A43" s="45"/>
      <c r="B43" s="45"/>
      <c r="C43" s="45"/>
      <c r="D43" s="45"/>
      <c r="E43" s="45"/>
      <c r="F43" s="48"/>
      <c r="G43" s="46"/>
      <c r="H43" s="47"/>
      <c r="I43" s="47"/>
      <c r="J43" s="47"/>
      <c r="K43" s="47"/>
      <c r="L43" s="47"/>
      <c r="M43" s="46"/>
      <c r="N43" s="5"/>
      <c r="O43" s="5"/>
    </row>
    <row r="44" spans="1:15" x14ac:dyDescent="0.3">
      <c r="A44" s="45"/>
      <c r="B44" s="45"/>
      <c r="C44" s="45"/>
      <c r="D44" s="45"/>
      <c r="E44" s="45"/>
      <c r="F44" s="48"/>
      <c r="G44" s="46"/>
      <c r="H44" s="46"/>
      <c r="I44" s="47"/>
      <c r="J44" s="47"/>
      <c r="K44" s="47"/>
      <c r="L44" s="47"/>
      <c r="M44" s="46"/>
      <c r="N44" s="5"/>
      <c r="O44" s="5"/>
    </row>
    <row r="45" spans="1:15" x14ac:dyDescent="0.3">
      <c r="A45" s="45"/>
      <c r="B45" s="45"/>
      <c r="C45" s="45"/>
      <c r="D45" s="45"/>
      <c r="E45" s="45"/>
      <c r="F45" s="48"/>
      <c r="G45" s="46"/>
      <c r="H45" s="47"/>
      <c r="I45" s="47"/>
      <c r="J45" s="47"/>
      <c r="K45" s="47"/>
      <c r="L45" s="47"/>
      <c r="M45" s="46"/>
      <c r="N45" s="5"/>
      <c r="O45" s="5"/>
    </row>
    <row r="46" spans="1:15" x14ac:dyDescent="0.3">
      <c r="A46" s="45"/>
      <c r="B46" s="45"/>
      <c r="C46" s="45"/>
      <c r="D46" s="45"/>
      <c r="E46" s="45"/>
      <c r="F46" s="48"/>
      <c r="G46" s="46"/>
      <c r="H46" s="47"/>
      <c r="I46" s="47"/>
      <c r="J46" s="47"/>
      <c r="K46" s="47"/>
      <c r="L46" s="47"/>
      <c r="M46" s="46"/>
      <c r="N46" s="5"/>
      <c r="O46" s="5"/>
    </row>
    <row r="47" spans="1:15" x14ac:dyDescent="0.3">
      <c r="A47" s="45"/>
      <c r="B47" s="45"/>
      <c r="C47" s="45"/>
      <c r="D47" s="45"/>
      <c r="E47" s="45"/>
      <c r="F47" s="48"/>
      <c r="G47" s="46"/>
      <c r="H47" s="47"/>
      <c r="I47" s="47"/>
      <c r="J47" s="47"/>
      <c r="K47" s="47"/>
      <c r="L47" s="47"/>
      <c r="M47" s="46"/>
      <c r="N47" s="5"/>
      <c r="O47" s="5"/>
    </row>
    <row r="48" spans="1:15" x14ac:dyDescent="0.3">
      <c r="A48" s="46"/>
      <c r="B48" s="46"/>
      <c r="C48" s="46"/>
      <c r="D48" s="46"/>
      <c r="E48" s="46"/>
      <c r="F48" s="50"/>
      <c r="G48" s="46"/>
      <c r="H48" s="47"/>
      <c r="I48" s="51"/>
      <c r="J48" s="51"/>
      <c r="K48" s="47"/>
      <c r="L48" s="51"/>
      <c r="M48" s="46"/>
      <c r="N48" s="5"/>
      <c r="O48" s="5"/>
    </row>
    <row r="49" spans="1:15" x14ac:dyDescent="0.3">
      <c r="A49" s="46"/>
      <c r="B49" s="46"/>
      <c r="C49" s="46"/>
      <c r="D49" s="46"/>
      <c r="E49" s="46"/>
      <c r="F49" s="47"/>
      <c r="G49" s="47"/>
      <c r="H49" s="47"/>
      <c r="I49" s="47"/>
      <c r="J49" s="47"/>
      <c r="K49" s="47"/>
      <c r="L49" s="47"/>
      <c r="M49" s="46"/>
      <c r="N49" s="5"/>
      <c r="O49" s="5"/>
    </row>
    <row r="50" spans="1:15" ht="18" x14ac:dyDescent="0.35">
      <c r="A50" s="52"/>
      <c r="B50" s="52"/>
      <c r="C50" s="52"/>
      <c r="D50" s="52"/>
      <c r="E50" s="52"/>
      <c r="F50" s="47"/>
      <c r="G50" s="47"/>
      <c r="H50" s="47"/>
      <c r="I50" s="47"/>
      <c r="J50" s="47"/>
      <c r="K50" s="47"/>
      <c r="L50" s="47"/>
      <c r="M50" s="46"/>
      <c r="N50" s="5"/>
      <c r="O50" s="5"/>
    </row>
    <row r="51" spans="1:15" x14ac:dyDescent="0.3">
      <c r="A51" s="46"/>
      <c r="B51" s="46"/>
      <c r="C51" s="46"/>
      <c r="D51" s="46"/>
      <c r="E51" s="46"/>
      <c r="F51" s="47"/>
      <c r="G51" s="47"/>
      <c r="H51" s="47"/>
      <c r="I51" s="47"/>
      <c r="J51" s="47"/>
      <c r="K51" s="47"/>
      <c r="L51" s="47"/>
      <c r="M51" s="46"/>
      <c r="N51" s="5"/>
      <c r="O51" s="5"/>
    </row>
    <row r="52" spans="1:15" x14ac:dyDescent="0.3">
      <c r="A52" s="46"/>
      <c r="B52" s="46"/>
      <c r="C52" s="46"/>
      <c r="D52" s="46"/>
      <c r="E52" s="46"/>
      <c r="F52" s="47"/>
      <c r="G52" s="47"/>
      <c r="H52" s="47"/>
      <c r="I52" s="47"/>
      <c r="J52" s="47"/>
      <c r="K52" s="47"/>
      <c r="L52" s="47"/>
      <c r="M52" s="46"/>
      <c r="N52" s="5"/>
      <c r="O52" s="5"/>
    </row>
    <row r="53" spans="1:15" x14ac:dyDescent="0.3">
      <c r="A53" s="46"/>
      <c r="B53" s="46"/>
      <c r="C53" s="46"/>
      <c r="D53" s="46"/>
      <c r="E53" s="46"/>
      <c r="F53" s="47"/>
      <c r="G53" s="46"/>
      <c r="H53" s="46"/>
      <c r="I53" s="47"/>
      <c r="J53" s="47"/>
      <c r="K53" s="46"/>
      <c r="L53" s="47"/>
      <c r="M53" s="46"/>
      <c r="N53" s="5"/>
      <c r="O53" s="5"/>
    </row>
    <row r="54" spans="1:15" x14ac:dyDescent="0.3">
      <c r="A54" s="46"/>
      <c r="B54" s="46"/>
      <c r="C54" s="46"/>
      <c r="D54" s="46"/>
      <c r="E54" s="46"/>
      <c r="F54" s="47"/>
      <c r="G54" s="46"/>
      <c r="H54" s="47"/>
      <c r="I54" s="47"/>
      <c r="J54" s="47"/>
      <c r="K54" s="47"/>
      <c r="L54" s="47"/>
      <c r="M54" s="46"/>
      <c r="N54" s="5"/>
      <c r="O54" s="5"/>
    </row>
    <row r="55" spans="1:15" x14ac:dyDescent="0.3">
      <c r="A55" s="46"/>
      <c r="B55" s="46"/>
      <c r="C55" s="46"/>
      <c r="D55" s="46"/>
      <c r="E55" s="46"/>
      <c r="F55" s="47"/>
      <c r="G55" s="46"/>
      <c r="H55" s="47"/>
      <c r="I55" s="47"/>
      <c r="J55" s="47"/>
      <c r="K55" s="47"/>
      <c r="L55" s="47"/>
      <c r="M55" s="46"/>
      <c r="N55" s="5"/>
      <c r="O55" s="5"/>
    </row>
    <row r="56" spans="1:15" x14ac:dyDescent="0.3">
      <c r="A56" s="46"/>
      <c r="B56" s="46"/>
      <c r="C56" s="46"/>
      <c r="D56" s="46"/>
      <c r="E56" s="46"/>
      <c r="F56" s="47"/>
      <c r="G56" s="46"/>
      <c r="H56" s="47"/>
      <c r="I56" s="47"/>
      <c r="J56" s="47"/>
      <c r="K56" s="47"/>
      <c r="L56" s="47"/>
      <c r="M56" s="46"/>
      <c r="N56" s="5"/>
      <c r="O56" s="5"/>
    </row>
    <row r="57" spans="1:15" x14ac:dyDescent="0.3">
      <c r="A57" s="46"/>
      <c r="B57" s="46"/>
      <c r="C57" s="46"/>
      <c r="D57" s="46"/>
      <c r="E57" s="46"/>
      <c r="F57" s="47"/>
      <c r="G57" s="46"/>
      <c r="H57" s="49"/>
      <c r="I57" s="47"/>
      <c r="J57" s="47"/>
      <c r="K57" s="47"/>
      <c r="L57" s="47"/>
      <c r="M57" s="46"/>
      <c r="N57" s="5"/>
      <c r="O57" s="5"/>
    </row>
    <row r="58" spans="1:15" x14ac:dyDescent="0.3">
      <c r="A58" s="46"/>
      <c r="B58" s="46"/>
      <c r="C58" s="46"/>
      <c r="D58" s="46"/>
      <c r="E58" s="46"/>
      <c r="F58" s="47"/>
      <c r="G58" s="46"/>
      <c r="H58" s="47"/>
      <c r="I58" s="47"/>
      <c r="J58" s="47"/>
      <c r="K58" s="47"/>
      <c r="L58" s="47"/>
      <c r="M58" s="46"/>
      <c r="N58" s="5"/>
      <c r="O58" s="5"/>
    </row>
    <row r="59" spans="1:15" ht="18" x14ac:dyDescent="0.35">
      <c r="A59" s="45"/>
      <c r="B59" s="45"/>
      <c r="C59" s="45"/>
      <c r="D59" s="45"/>
      <c r="E59" s="45"/>
      <c r="F59" s="48"/>
      <c r="G59" s="44"/>
      <c r="H59" s="44"/>
      <c r="I59" s="48"/>
      <c r="J59" s="47"/>
      <c r="K59" s="53"/>
      <c r="L59" s="48"/>
      <c r="M59" s="44"/>
      <c r="N59" s="21"/>
      <c r="O59" s="5"/>
    </row>
    <row r="60" spans="1:15" x14ac:dyDescent="0.3">
      <c r="A60" s="46"/>
      <c r="B60" s="46"/>
      <c r="C60" s="46"/>
      <c r="D60" s="46"/>
      <c r="E60" s="46"/>
      <c r="F60" s="47"/>
      <c r="G60" s="46"/>
      <c r="H60" s="46"/>
      <c r="I60" s="47"/>
      <c r="J60" s="47"/>
      <c r="K60" s="47"/>
      <c r="L60" s="47"/>
      <c r="M60" s="46"/>
      <c r="N60" s="5"/>
      <c r="O60" s="5"/>
    </row>
    <row r="61" spans="1:15" ht="18" x14ac:dyDescent="0.35">
      <c r="A61" s="52"/>
      <c r="B61" s="52"/>
      <c r="C61" s="52"/>
      <c r="D61" s="52"/>
      <c r="E61" s="52"/>
      <c r="F61" s="47"/>
      <c r="G61" s="46"/>
      <c r="H61" s="47"/>
      <c r="I61" s="47"/>
      <c r="J61" s="47"/>
      <c r="K61" s="47"/>
      <c r="L61" s="47"/>
      <c r="M61" s="46"/>
      <c r="N61" s="5"/>
      <c r="O61" s="5"/>
    </row>
    <row r="62" spans="1:15" x14ac:dyDescent="0.3">
      <c r="A62" s="46"/>
      <c r="B62" s="46"/>
      <c r="C62" s="46"/>
      <c r="D62" s="46"/>
      <c r="E62" s="46"/>
      <c r="F62" s="47"/>
      <c r="G62" s="46"/>
      <c r="H62" s="47"/>
      <c r="I62" s="47"/>
      <c r="J62" s="47"/>
      <c r="K62" s="47"/>
      <c r="L62" s="47"/>
      <c r="M62" s="46"/>
      <c r="N62" s="5"/>
      <c r="O62" s="5"/>
    </row>
    <row r="63" spans="1:15" x14ac:dyDescent="0.3">
      <c r="A63" s="46"/>
      <c r="B63" s="46"/>
      <c r="C63" s="46"/>
      <c r="D63" s="46"/>
      <c r="E63" s="46"/>
      <c r="F63" s="47"/>
      <c r="G63" s="46"/>
      <c r="H63" s="47"/>
      <c r="I63" s="47"/>
      <c r="J63" s="47"/>
      <c r="K63" s="47"/>
      <c r="L63" s="47"/>
      <c r="M63" s="46"/>
      <c r="N63" s="5"/>
      <c r="O63" s="5"/>
    </row>
    <row r="64" spans="1:15" x14ac:dyDescent="0.3">
      <c r="A64" s="46"/>
      <c r="B64" s="46"/>
      <c r="C64" s="46"/>
      <c r="D64" s="46"/>
      <c r="E64" s="46"/>
      <c r="F64" s="54"/>
      <c r="G64" s="46"/>
      <c r="H64" s="47"/>
      <c r="I64" s="47"/>
      <c r="J64" s="47"/>
      <c r="K64" s="47"/>
      <c r="L64" s="47"/>
      <c r="M64" s="46"/>
      <c r="N64" s="5"/>
      <c r="O64" s="5"/>
    </row>
    <row r="65" spans="1:15" ht="15" customHeight="1" x14ac:dyDescent="0.3">
      <c r="A65" s="46"/>
      <c r="B65" s="46"/>
      <c r="C65" s="46"/>
      <c r="D65" s="46"/>
      <c r="E65" s="46"/>
      <c r="F65" s="54"/>
      <c r="G65" s="46"/>
      <c r="H65" s="47"/>
      <c r="I65" s="47"/>
      <c r="J65" s="47"/>
      <c r="K65" s="47"/>
      <c r="L65" s="47"/>
      <c r="M65" s="46"/>
      <c r="N65" s="5"/>
      <c r="O65" s="5"/>
    </row>
    <row r="66" spans="1:15" x14ac:dyDescent="0.3">
      <c r="A66" s="46"/>
      <c r="B66" s="46"/>
      <c r="C66" s="46"/>
      <c r="D66" s="46"/>
      <c r="E66" s="46"/>
      <c r="F66" s="54"/>
      <c r="G66" s="46"/>
      <c r="H66" s="46"/>
      <c r="I66" s="47"/>
      <c r="J66" s="47"/>
      <c r="K66" s="47"/>
      <c r="L66" s="47"/>
      <c r="M66" s="46"/>
      <c r="N66" s="5"/>
      <c r="O66" s="5"/>
    </row>
    <row r="67" spans="1:15" x14ac:dyDescent="0.3">
      <c r="A67" s="46"/>
      <c r="B67" s="46"/>
      <c r="C67" s="46"/>
      <c r="D67" s="46"/>
      <c r="E67" s="46"/>
      <c r="F67" s="47"/>
      <c r="G67" s="46"/>
      <c r="H67" s="47"/>
      <c r="I67" s="47"/>
      <c r="J67" s="47"/>
      <c r="K67" s="47"/>
      <c r="L67" s="47"/>
      <c r="M67" s="46"/>
      <c r="N67" s="5"/>
      <c r="O67" s="5"/>
    </row>
    <row r="68" spans="1:15" x14ac:dyDescent="0.3">
      <c r="A68" s="46"/>
      <c r="B68" s="46"/>
      <c r="C68" s="46"/>
      <c r="D68" s="46"/>
      <c r="E68" s="46"/>
      <c r="F68" s="47"/>
      <c r="G68" s="46"/>
      <c r="H68" s="47"/>
      <c r="I68" s="47"/>
      <c r="J68" s="47"/>
      <c r="K68" s="47"/>
      <c r="L68" s="47"/>
      <c r="M68" s="46"/>
      <c r="N68" s="5"/>
      <c r="O68" s="5"/>
    </row>
    <row r="69" spans="1:15" x14ac:dyDescent="0.3">
      <c r="A69" s="46"/>
      <c r="B69" s="46"/>
      <c r="C69" s="46"/>
      <c r="D69" s="46"/>
      <c r="E69" s="46"/>
      <c r="F69" s="47"/>
      <c r="G69" s="46"/>
      <c r="H69" s="47"/>
      <c r="I69" s="47"/>
      <c r="J69" s="47"/>
      <c r="K69" s="47"/>
      <c r="L69" s="47"/>
      <c r="M69" s="46"/>
      <c r="N69" s="5"/>
      <c r="O69" s="5"/>
    </row>
    <row r="70" spans="1:15" x14ac:dyDescent="0.3">
      <c r="A70" s="46"/>
      <c r="B70" s="46"/>
      <c r="C70" s="46"/>
      <c r="D70" s="46"/>
      <c r="E70" s="46"/>
      <c r="F70" s="47"/>
      <c r="G70" s="47"/>
      <c r="H70" s="47"/>
      <c r="I70" s="47"/>
      <c r="J70" s="47"/>
      <c r="K70" s="47"/>
      <c r="L70" s="47"/>
      <c r="M70" s="46"/>
      <c r="N70" s="5"/>
      <c r="O70" s="5"/>
    </row>
    <row r="71" spans="1:15" x14ac:dyDescent="0.3">
      <c r="A71" s="55"/>
      <c r="B71" s="55"/>
      <c r="C71" s="55"/>
      <c r="D71" s="55"/>
      <c r="E71" s="55"/>
      <c r="F71" s="47"/>
      <c r="G71" s="47"/>
      <c r="H71" s="47"/>
      <c r="I71" s="47"/>
      <c r="J71" s="47"/>
      <c r="K71" s="47"/>
      <c r="L71" s="47"/>
      <c r="M71" s="46"/>
      <c r="N71" s="5"/>
      <c r="O71" s="5"/>
    </row>
    <row r="72" spans="1:15" x14ac:dyDescent="0.3">
      <c r="A72" s="55"/>
      <c r="B72" s="55"/>
      <c r="C72" s="55"/>
      <c r="D72" s="55"/>
      <c r="E72" s="55"/>
      <c r="F72" s="47"/>
      <c r="G72" s="47"/>
      <c r="H72" s="47"/>
      <c r="I72" s="47"/>
      <c r="J72" s="47"/>
      <c r="K72" s="47"/>
      <c r="L72" s="47"/>
      <c r="M72" s="46"/>
      <c r="N72" s="5"/>
      <c r="O72" s="5"/>
    </row>
    <row r="73" spans="1:15" x14ac:dyDescent="0.3">
      <c r="A73" s="46"/>
      <c r="B73" s="46"/>
      <c r="C73" s="46"/>
      <c r="D73" s="46"/>
      <c r="E73" s="46"/>
      <c r="F73" s="47"/>
      <c r="G73" s="47"/>
      <c r="H73" s="47"/>
      <c r="I73" s="47"/>
      <c r="J73" s="47"/>
      <c r="K73" s="47"/>
      <c r="L73" s="47"/>
      <c r="M73" s="46"/>
      <c r="N73" s="5"/>
      <c r="O73" s="5"/>
    </row>
    <row r="74" spans="1:15" x14ac:dyDescent="0.3">
      <c r="A74" s="46"/>
      <c r="B74" s="46"/>
      <c r="C74" s="46"/>
      <c r="D74" s="46"/>
      <c r="E74" s="46"/>
      <c r="F74" s="46"/>
      <c r="G74" s="46"/>
      <c r="H74" s="46"/>
      <c r="I74" s="47"/>
      <c r="J74" s="47"/>
      <c r="K74" s="46"/>
      <c r="L74" s="47"/>
      <c r="M74" s="46"/>
      <c r="N74" s="5"/>
      <c r="O74" s="5"/>
    </row>
    <row r="75" spans="1:15" x14ac:dyDescent="0.3">
      <c r="A75" s="46"/>
      <c r="B75" s="46"/>
      <c r="C75" s="46"/>
      <c r="D75" s="46"/>
      <c r="E75" s="46"/>
      <c r="F75" s="47"/>
      <c r="G75" s="46"/>
      <c r="H75" s="47"/>
      <c r="I75" s="47"/>
      <c r="J75" s="47"/>
      <c r="K75" s="47"/>
      <c r="L75" s="47"/>
      <c r="M75" s="46"/>
      <c r="N75" s="5"/>
      <c r="O75" s="5"/>
    </row>
    <row r="76" spans="1:15" x14ac:dyDescent="0.3">
      <c r="A76" s="46"/>
      <c r="B76" s="46"/>
      <c r="C76" s="46"/>
      <c r="D76" s="46"/>
      <c r="E76" s="46"/>
      <c r="F76" s="47"/>
      <c r="G76" s="46"/>
      <c r="H76" s="47"/>
      <c r="I76" s="47"/>
      <c r="J76" s="47"/>
      <c r="K76" s="47"/>
      <c r="L76" s="47"/>
      <c r="M76" s="46"/>
      <c r="N76" s="5"/>
      <c r="O76" s="5"/>
    </row>
    <row r="77" spans="1:15" x14ac:dyDescent="0.3">
      <c r="A77" s="46"/>
      <c r="B77" s="46"/>
      <c r="C77" s="46"/>
      <c r="D77" s="46"/>
      <c r="E77" s="46"/>
      <c r="F77" s="47"/>
      <c r="G77" s="46"/>
      <c r="H77" s="47"/>
      <c r="I77" s="47"/>
      <c r="J77" s="47"/>
      <c r="K77" s="47"/>
      <c r="L77" s="47"/>
      <c r="M77" s="46"/>
      <c r="N77" s="5"/>
      <c r="O77" s="5"/>
    </row>
    <row r="78" spans="1:15" x14ac:dyDescent="0.3">
      <c r="A78" s="46"/>
      <c r="B78" s="46"/>
      <c r="C78" s="46"/>
      <c r="D78" s="46"/>
      <c r="E78" s="46"/>
      <c r="F78" s="47"/>
      <c r="G78" s="46"/>
      <c r="H78" s="49"/>
      <c r="I78" s="47"/>
      <c r="J78" s="47"/>
      <c r="K78" s="49"/>
      <c r="L78" s="47"/>
      <c r="M78" s="46"/>
      <c r="N78" s="5"/>
      <c r="O78" s="5"/>
    </row>
    <row r="79" spans="1:15" x14ac:dyDescent="0.3">
      <c r="A79" s="46"/>
      <c r="B79" s="46"/>
      <c r="C79" s="46"/>
      <c r="D79" s="46"/>
      <c r="E79" s="46"/>
      <c r="F79" s="47"/>
      <c r="G79" s="46"/>
      <c r="H79" s="47"/>
      <c r="I79" s="47"/>
      <c r="J79" s="47"/>
      <c r="K79" s="47"/>
      <c r="L79" s="47"/>
      <c r="M79" s="46"/>
      <c r="N79" s="5"/>
      <c r="O79" s="5"/>
    </row>
    <row r="80" spans="1:15" x14ac:dyDescent="0.3">
      <c r="A80" s="46"/>
      <c r="B80" s="46"/>
      <c r="C80" s="46"/>
      <c r="D80" s="46"/>
      <c r="E80" s="46"/>
      <c r="F80" s="47"/>
      <c r="G80" s="46"/>
      <c r="H80" s="47"/>
      <c r="I80" s="47"/>
      <c r="J80" s="47"/>
      <c r="K80" s="47"/>
      <c r="L80" s="47"/>
      <c r="M80" s="46"/>
      <c r="N80" s="5"/>
      <c r="O80" s="5"/>
    </row>
    <row r="81" spans="1:15" x14ac:dyDescent="0.3">
      <c r="A81" s="46"/>
      <c r="B81" s="46"/>
      <c r="C81" s="46"/>
      <c r="D81" s="46"/>
      <c r="E81" s="46"/>
      <c r="F81" s="47"/>
      <c r="G81" s="46"/>
      <c r="H81" s="47"/>
      <c r="I81" s="47"/>
      <c r="J81" s="47"/>
      <c r="K81" s="47"/>
      <c r="L81" s="47"/>
      <c r="M81" s="46"/>
      <c r="N81" s="5"/>
      <c r="O81" s="5"/>
    </row>
    <row r="82" spans="1:15" x14ac:dyDescent="0.3">
      <c r="A82" s="46"/>
      <c r="B82" s="46"/>
      <c r="C82" s="46"/>
      <c r="D82" s="46"/>
      <c r="E82" s="46"/>
      <c r="F82" s="47"/>
      <c r="G82" s="46"/>
      <c r="H82" s="46"/>
      <c r="I82" s="47"/>
      <c r="J82" s="47"/>
      <c r="K82" s="46"/>
      <c r="L82" s="47"/>
      <c r="M82" s="46"/>
      <c r="N82" s="5"/>
      <c r="O82" s="5"/>
    </row>
    <row r="83" spans="1:15" x14ac:dyDescent="0.3">
      <c r="A83" s="46"/>
      <c r="B83" s="46"/>
      <c r="C83" s="46"/>
      <c r="D83" s="46"/>
      <c r="E83" s="46"/>
      <c r="F83" s="47"/>
      <c r="G83" s="46"/>
      <c r="H83" s="46"/>
      <c r="I83" s="47"/>
      <c r="J83" s="47"/>
      <c r="K83" s="46"/>
      <c r="L83" s="47"/>
      <c r="M83" s="46"/>
      <c r="N83" s="5"/>
      <c r="O83" s="5"/>
    </row>
    <row r="84" spans="1:15" x14ac:dyDescent="0.3">
      <c r="A84" s="46"/>
      <c r="B84" s="46"/>
      <c r="C84" s="46"/>
      <c r="D84" s="46"/>
      <c r="E84" s="46"/>
      <c r="F84" s="47"/>
      <c r="G84" s="46"/>
      <c r="H84" s="46"/>
      <c r="I84" s="47"/>
      <c r="J84" s="47"/>
      <c r="K84" s="46"/>
      <c r="L84" s="47"/>
      <c r="M84" s="46"/>
      <c r="N84" s="5"/>
      <c r="O84" s="5"/>
    </row>
    <row r="85" spans="1:15" x14ac:dyDescent="0.3">
      <c r="A85" s="46"/>
      <c r="B85" s="46"/>
      <c r="C85" s="46"/>
      <c r="D85" s="46"/>
      <c r="E85" s="46"/>
      <c r="F85" s="47"/>
      <c r="G85" s="46"/>
      <c r="H85" s="46"/>
      <c r="I85" s="47"/>
      <c r="J85" s="47"/>
      <c r="K85" s="47"/>
      <c r="L85" s="47"/>
      <c r="M85" s="46"/>
      <c r="N85" s="5"/>
      <c r="O85" s="5"/>
    </row>
    <row r="86" spans="1:15" x14ac:dyDescent="0.3">
      <c r="A86" s="46"/>
      <c r="B86" s="46"/>
      <c r="C86" s="46"/>
      <c r="D86" s="46"/>
      <c r="E86" s="46"/>
      <c r="F86" s="47"/>
      <c r="G86" s="46"/>
      <c r="H86" s="46"/>
      <c r="I86" s="47"/>
      <c r="J86" s="47"/>
      <c r="K86" s="47"/>
      <c r="L86" s="47"/>
      <c r="M86" s="46"/>
      <c r="N86" s="5"/>
      <c r="O86" s="5"/>
    </row>
    <row r="87" spans="1:15" x14ac:dyDescent="0.3">
      <c r="A87" s="46"/>
      <c r="B87" s="46"/>
      <c r="C87" s="46"/>
      <c r="D87" s="46"/>
      <c r="E87" s="46"/>
      <c r="F87" s="47"/>
      <c r="G87" s="46"/>
      <c r="H87" s="46"/>
      <c r="I87" s="47"/>
      <c r="J87" s="47"/>
      <c r="K87" s="47"/>
      <c r="L87" s="47"/>
      <c r="M87" s="46"/>
      <c r="N87" s="5"/>
      <c r="O87" s="5"/>
    </row>
    <row r="88" spans="1:15" x14ac:dyDescent="0.3">
      <c r="A88" s="46"/>
      <c r="B88" s="46"/>
      <c r="C88" s="46"/>
      <c r="D88" s="46"/>
      <c r="E88" s="46"/>
      <c r="F88" s="46"/>
      <c r="G88" s="46"/>
      <c r="H88" s="46"/>
      <c r="I88" s="47"/>
      <c r="J88" s="47"/>
      <c r="K88" s="47"/>
      <c r="L88" s="47"/>
      <c r="M88" s="46"/>
      <c r="N88" s="5"/>
      <c r="O88" s="5"/>
    </row>
    <row r="89" spans="1:15" x14ac:dyDescent="0.3">
      <c r="A89" s="46"/>
      <c r="B89" s="46"/>
      <c r="C89" s="46"/>
      <c r="D89" s="46"/>
      <c r="E89" s="46"/>
      <c r="F89" s="46"/>
      <c r="G89" s="46"/>
      <c r="H89" s="46"/>
      <c r="I89" s="47"/>
      <c r="J89" s="47"/>
      <c r="K89" s="47"/>
      <c r="L89" s="47"/>
      <c r="M89" s="46"/>
      <c r="N89" s="5"/>
    </row>
    <row r="90" spans="1:15" x14ac:dyDescent="0.3">
      <c r="A90" s="46"/>
      <c r="B90" s="46"/>
      <c r="C90" s="46"/>
      <c r="D90" s="46"/>
      <c r="E90" s="46"/>
      <c r="F90" s="46"/>
      <c r="G90" s="46"/>
      <c r="H90" s="46"/>
      <c r="I90" s="47"/>
      <c r="J90" s="47"/>
      <c r="K90" s="47"/>
      <c r="L90" s="47"/>
      <c r="M90" s="46"/>
      <c r="N90" s="5"/>
    </row>
    <row r="91" spans="1:15" x14ac:dyDescent="0.3">
      <c r="A91" s="46"/>
      <c r="B91" s="46"/>
      <c r="C91" s="46"/>
      <c r="D91" s="46"/>
      <c r="E91" s="46"/>
      <c r="F91" s="46"/>
      <c r="G91" s="46"/>
      <c r="H91" s="46"/>
      <c r="I91" s="47"/>
      <c r="J91" s="47"/>
      <c r="K91" s="47"/>
      <c r="L91" s="47"/>
      <c r="M91" s="46"/>
      <c r="N91" s="5"/>
    </row>
    <row r="92" spans="1:15" x14ac:dyDescent="0.3">
      <c r="A92" s="46"/>
      <c r="B92" s="46"/>
      <c r="C92" s="46"/>
      <c r="D92" s="46"/>
      <c r="E92" s="46"/>
      <c r="F92" s="46"/>
      <c r="G92" s="46"/>
      <c r="H92" s="46"/>
      <c r="I92" s="47"/>
      <c r="J92" s="47"/>
      <c r="K92" s="47"/>
      <c r="L92" s="47"/>
      <c r="M92" s="46"/>
      <c r="N92" s="5"/>
    </row>
    <row r="93" spans="1:15" x14ac:dyDescent="0.3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5"/>
    </row>
    <row r="94" spans="1:15" x14ac:dyDescent="0.3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5"/>
    </row>
    <row r="95" spans="1:15" x14ac:dyDescent="0.3">
      <c r="A95" s="5"/>
      <c r="B95" s="5"/>
      <c r="C95" s="5"/>
      <c r="D95" s="5"/>
      <c r="E95" s="5"/>
      <c r="F95" s="5"/>
      <c r="G95" s="5"/>
      <c r="H95" s="3"/>
      <c r="I95" s="3"/>
      <c r="J95" s="3"/>
      <c r="K95" s="3"/>
      <c r="L95" s="3"/>
      <c r="M95" s="5"/>
      <c r="N95" s="5"/>
    </row>
    <row r="96" spans="1:15" x14ac:dyDescent="0.3">
      <c r="A96" s="5"/>
      <c r="B96" s="5"/>
      <c r="C96" s="5"/>
      <c r="D96" s="5"/>
      <c r="E96" s="5"/>
      <c r="F96" s="5"/>
      <c r="G96" s="5"/>
      <c r="H96" s="3"/>
      <c r="I96" s="3"/>
      <c r="J96" s="3"/>
      <c r="K96" s="3"/>
      <c r="L96" s="3"/>
      <c r="M96" s="5"/>
      <c r="N96" s="5"/>
    </row>
    <row r="97" spans="1:14" x14ac:dyDescent="0.3">
      <c r="A97" s="5"/>
      <c r="B97" s="5"/>
      <c r="C97" s="5"/>
      <c r="D97" s="5"/>
      <c r="E97" s="5"/>
      <c r="F97" s="5"/>
      <c r="G97" s="5"/>
      <c r="H97" s="3"/>
      <c r="I97" s="14"/>
      <c r="J97" s="14"/>
      <c r="K97" s="3"/>
      <c r="L97" s="3"/>
      <c r="M97" s="5"/>
      <c r="N97" s="5"/>
    </row>
    <row r="98" spans="1:14" x14ac:dyDescent="0.3">
      <c r="A98" s="1"/>
      <c r="B98" s="1"/>
      <c r="C98" s="1"/>
      <c r="D98" s="1"/>
      <c r="E98" s="1"/>
      <c r="F98" s="5"/>
      <c r="G98" s="5"/>
      <c r="H98" s="3"/>
      <c r="I98" s="3"/>
      <c r="J98" s="3"/>
      <c r="K98" s="3"/>
      <c r="L98" s="3"/>
      <c r="M98" s="5"/>
      <c r="N98" s="5"/>
    </row>
    <row r="99" spans="1:14" x14ac:dyDescent="0.3">
      <c r="A99" s="5"/>
      <c r="B99" s="5"/>
      <c r="C99" s="5"/>
      <c r="D99" s="5"/>
      <c r="E99" s="5"/>
      <c r="H99" s="3"/>
      <c r="I99" s="3"/>
      <c r="J99" s="3"/>
      <c r="K99" s="3"/>
      <c r="L99" s="3"/>
    </row>
    <row r="100" spans="1:14" x14ac:dyDescent="0.3">
      <c r="A100" s="1"/>
      <c r="B100" s="1"/>
      <c r="C100" s="1"/>
      <c r="D100" s="1"/>
      <c r="E100" s="1"/>
      <c r="H100" s="3"/>
      <c r="I100" s="3"/>
      <c r="J100" s="3"/>
      <c r="K100" s="3"/>
      <c r="L100" s="3"/>
    </row>
  </sheetData>
  <mergeCells count="6">
    <mergeCell ref="B2:C2"/>
    <mergeCell ref="H1:M1"/>
    <mergeCell ref="F2:G2"/>
    <mergeCell ref="H2:J2"/>
    <mergeCell ref="K2:M2"/>
    <mergeCell ref="D2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7F75-8759-44DB-AE92-335D50ADD2C6}">
  <sheetPr>
    <tabColor theme="7" tint="0.39997558519241921"/>
  </sheetPr>
  <dimension ref="A1:O100"/>
  <sheetViews>
    <sheetView zoomScale="70" zoomScaleNormal="70" workbookViewId="0">
      <pane ySplit="3" topLeftCell="A26" activePane="bottomLeft" state="frozen"/>
      <selection pane="bottomLeft" activeCell="O76" sqref="O76"/>
    </sheetView>
  </sheetViews>
  <sheetFormatPr defaultRowHeight="14.4" x14ac:dyDescent="0.3"/>
  <cols>
    <col min="1" max="1" width="41.44140625" bestFit="1" customWidth="1"/>
    <col min="2" max="2" width="24.6640625" customWidth="1"/>
    <col min="3" max="3" width="25.5546875" customWidth="1"/>
    <col min="4" max="4" width="24" customWidth="1"/>
    <col min="5" max="5" width="23" customWidth="1"/>
    <col min="6" max="6" width="19.6640625" bestFit="1" customWidth="1"/>
    <col min="7" max="7" width="16.33203125" bestFit="1" customWidth="1"/>
    <col min="8" max="8" width="18.33203125" bestFit="1" customWidth="1"/>
    <col min="9" max="9" width="16.33203125" bestFit="1" customWidth="1"/>
    <col min="10" max="11" width="18.6640625" bestFit="1" customWidth="1"/>
    <col min="13" max="13" width="18.6640625" bestFit="1" customWidth="1"/>
    <col min="14" max="14" width="18.109375" bestFit="1" customWidth="1"/>
    <col min="15" max="15" width="17.33203125" bestFit="1" customWidth="1"/>
  </cols>
  <sheetData>
    <row r="1" spans="1:15" x14ac:dyDescent="0.3">
      <c r="I1" s="175" t="s">
        <v>154</v>
      </c>
      <c r="J1" s="175"/>
      <c r="K1" s="175"/>
      <c r="L1" s="175"/>
      <c r="M1" s="175"/>
      <c r="N1" s="175"/>
    </row>
    <row r="2" spans="1:15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/>
      <c r="I2" s="174" t="s">
        <v>1</v>
      </c>
      <c r="J2" s="174"/>
      <c r="K2" s="174"/>
      <c r="L2" s="174" t="s">
        <v>5</v>
      </c>
      <c r="M2" s="174"/>
      <c r="N2" s="174"/>
      <c r="O2" t="s">
        <v>670</v>
      </c>
    </row>
    <row r="3" spans="1:15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4</v>
      </c>
      <c r="I3" t="s">
        <v>2</v>
      </c>
      <c r="J3" t="s">
        <v>3</v>
      </c>
      <c r="K3" t="s">
        <v>4</v>
      </c>
      <c r="L3" t="s">
        <v>2</v>
      </c>
      <c r="M3" t="s">
        <v>3</v>
      </c>
      <c r="N3" t="s">
        <v>4</v>
      </c>
      <c r="O3" t="s">
        <v>3</v>
      </c>
    </row>
    <row r="4" spans="1:15" ht="18" x14ac:dyDescent="0.35">
      <c r="A4" s="21"/>
      <c r="B4" s="21"/>
      <c r="C4" s="21"/>
      <c r="D4" s="106"/>
      <c r="E4" s="106"/>
      <c r="F4" s="99"/>
      <c r="G4" s="99"/>
      <c r="H4" s="99"/>
      <c r="I4" s="99"/>
      <c r="J4" s="99"/>
      <c r="K4" s="99"/>
      <c r="L4" s="99"/>
      <c r="M4" s="99"/>
      <c r="N4" s="20"/>
      <c r="O4" s="20"/>
    </row>
    <row r="5" spans="1:15" ht="15.6" x14ac:dyDescent="0.3">
      <c r="A5" s="22" t="s">
        <v>42</v>
      </c>
      <c r="B5" s="72">
        <v>173224</v>
      </c>
      <c r="C5" s="23"/>
      <c r="D5" s="72">
        <v>176424</v>
      </c>
      <c r="E5" s="72">
        <v>173220</v>
      </c>
      <c r="F5" s="94">
        <v>181716</v>
      </c>
      <c r="G5" s="94">
        <v>181717</v>
      </c>
      <c r="H5" s="94"/>
      <c r="I5" s="88">
        <v>187164</v>
      </c>
      <c r="J5" s="94">
        <v>187167</v>
      </c>
      <c r="K5" s="94">
        <v>187167</v>
      </c>
      <c r="L5" s="94"/>
      <c r="M5" s="76">
        <v>191843</v>
      </c>
      <c r="N5" s="76">
        <v>191844</v>
      </c>
      <c r="O5" s="76">
        <v>191844</v>
      </c>
    </row>
    <row r="6" spans="1:15" ht="15.6" x14ac:dyDescent="0.3">
      <c r="A6" s="22" t="s">
        <v>76</v>
      </c>
      <c r="B6" s="72">
        <v>880833</v>
      </c>
      <c r="C6" s="23"/>
      <c r="D6" s="72">
        <v>979634</v>
      </c>
      <c r="E6" s="72">
        <v>1009777</v>
      </c>
      <c r="F6" s="94">
        <v>950230</v>
      </c>
      <c r="G6" s="94">
        <v>1072046</v>
      </c>
      <c r="H6" s="94"/>
      <c r="I6" s="88">
        <v>1123799</v>
      </c>
      <c r="J6" s="94">
        <v>1077860</v>
      </c>
      <c r="K6" s="94">
        <v>1117092</v>
      </c>
      <c r="L6" s="94"/>
      <c r="M6" s="76">
        <v>1193968</v>
      </c>
      <c r="N6" s="76">
        <v>1171763</v>
      </c>
      <c r="O6" s="76">
        <v>1145760</v>
      </c>
    </row>
    <row r="7" spans="1:15" ht="15.6" x14ac:dyDescent="0.3">
      <c r="A7" s="22" t="s">
        <v>43</v>
      </c>
      <c r="B7" s="72">
        <v>14902882</v>
      </c>
      <c r="C7" s="23"/>
      <c r="D7" s="72">
        <v>15635825</v>
      </c>
      <c r="E7" s="72">
        <v>16053069</v>
      </c>
      <c r="F7" s="94">
        <v>16602546</v>
      </c>
      <c r="G7" s="94">
        <v>16836517</v>
      </c>
      <c r="H7" s="94"/>
      <c r="I7" s="88">
        <v>17077592</v>
      </c>
      <c r="J7" s="94">
        <v>17772228</v>
      </c>
      <c r="K7" s="94">
        <v>17238914</v>
      </c>
      <c r="L7" s="94"/>
      <c r="M7" s="76">
        <v>18393888</v>
      </c>
      <c r="N7" s="76">
        <v>18180505</v>
      </c>
      <c r="O7" s="76">
        <v>18669912</v>
      </c>
    </row>
    <row r="8" spans="1:15" ht="18" x14ac:dyDescent="0.35">
      <c r="A8" s="22" t="s">
        <v>255</v>
      </c>
      <c r="B8" s="72">
        <v>148500</v>
      </c>
      <c r="C8" s="23"/>
      <c r="D8" s="72">
        <v>156250</v>
      </c>
      <c r="E8" s="72">
        <v>141250</v>
      </c>
      <c r="F8" s="94">
        <v>170250</v>
      </c>
      <c r="G8" s="94">
        <v>157500</v>
      </c>
      <c r="H8" s="106"/>
      <c r="I8" s="88">
        <v>185975</v>
      </c>
      <c r="J8" s="94">
        <v>165250</v>
      </c>
      <c r="K8" s="94">
        <v>188600</v>
      </c>
      <c r="L8" s="106"/>
      <c r="M8" s="76">
        <v>215875</v>
      </c>
      <c r="N8" s="76">
        <v>207076</v>
      </c>
      <c r="O8" s="76">
        <v>207075</v>
      </c>
    </row>
    <row r="9" spans="1:15" ht="15.6" x14ac:dyDescent="0.3">
      <c r="A9" s="22" t="s">
        <v>77</v>
      </c>
      <c r="B9" s="72">
        <v>360000</v>
      </c>
      <c r="C9" s="23"/>
      <c r="D9" s="72">
        <v>380232</v>
      </c>
      <c r="E9" s="72">
        <v>343778</v>
      </c>
      <c r="F9" s="123">
        <v>410919</v>
      </c>
      <c r="G9" s="94">
        <v>367037</v>
      </c>
      <c r="H9" s="88"/>
      <c r="I9" s="88">
        <v>503971</v>
      </c>
      <c r="J9" s="123">
        <v>400000</v>
      </c>
      <c r="K9" s="75">
        <v>178450</v>
      </c>
      <c r="L9" s="88"/>
      <c r="M9" s="80">
        <v>571026</v>
      </c>
      <c r="N9" s="76">
        <v>571026</v>
      </c>
      <c r="O9" s="76">
        <v>571026</v>
      </c>
    </row>
    <row r="10" spans="1:15" ht="15.6" x14ac:dyDescent="0.3">
      <c r="A10" s="22" t="s">
        <v>78</v>
      </c>
      <c r="B10" s="72">
        <v>439163</v>
      </c>
      <c r="C10" s="23"/>
      <c r="D10" s="72">
        <v>391235</v>
      </c>
      <c r="E10" s="72">
        <v>515439</v>
      </c>
      <c r="F10" s="123">
        <v>353711</v>
      </c>
      <c r="G10" s="94">
        <v>471257</v>
      </c>
      <c r="H10" s="75"/>
      <c r="I10" s="88">
        <v>363857</v>
      </c>
      <c r="J10" s="123">
        <v>471278</v>
      </c>
      <c r="K10" s="75">
        <v>392288</v>
      </c>
      <c r="L10" s="75"/>
      <c r="M10" s="80">
        <v>354697</v>
      </c>
      <c r="N10" s="80">
        <v>331172</v>
      </c>
      <c r="O10" s="76">
        <v>367952</v>
      </c>
    </row>
    <row r="11" spans="1:15" ht="15.6" x14ac:dyDescent="0.3">
      <c r="A11" s="22" t="s">
        <v>44</v>
      </c>
      <c r="B11" s="72">
        <v>1044820</v>
      </c>
      <c r="C11" s="23"/>
      <c r="D11" s="72">
        <v>1036436</v>
      </c>
      <c r="E11" s="72">
        <v>939316</v>
      </c>
      <c r="F11" s="123">
        <v>1324477</v>
      </c>
      <c r="G11" s="94">
        <v>983622</v>
      </c>
      <c r="H11" s="88"/>
      <c r="I11" s="88">
        <v>1427358</v>
      </c>
      <c r="J11" s="123">
        <v>1037552</v>
      </c>
      <c r="K11" s="75">
        <v>1276179</v>
      </c>
      <c r="L11" s="75"/>
      <c r="M11" s="80">
        <v>1138465</v>
      </c>
      <c r="N11" s="80">
        <v>1234651</v>
      </c>
      <c r="O11" s="76">
        <v>963349</v>
      </c>
    </row>
    <row r="12" spans="1:15" ht="15.6" x14ac:dyDescent="0.3">
      <c r="A12" s="22" t="s">
        <v>45</v>
      </c>
      <c r="B12" s="72">
        <v>2385600</v>
      </c>
      <c r="C12" s="23"/>
      <c r="D12" s="72">
        <v>2950005</v>
      </c>
      <c r="E12" s="72">
        <v>2950005</v>
      </c>
      <c r="F12" s="123">
        <v>2991500</v>
      </c>
      <c r="G12" s="94">
        <v>2991500</v>
      </c>
      <c r="H12" s="75"/>
      <c r="I12" s="88">
        <v>2913629</v>
      </c>
      <c r="J12" s="123">
        <v>3033960</v>
      </c>
      <c r="K12" s="75">
        <v>3033960</v>
      </c>
      <c r="L12" s="75"/>
      <c r="M12" s="80">
        <v>2971080</v>
      </c>
      <c r="N12" s="80">
        <v>2931968</v>
      </c>
      <c r="O12" s="76">
        <v>2982420</v>
      </c>
    </row>
    <row r="13" spans="1:15" ht="15.6" x14ac:dyDescent="0.3">
      <c r="A13" s="22" t="s">
        <v>256</v>
      </c>
      <c r="B13" s="72">
        <v>27044</v>
      </c>
      <c r="C13" s="23"/>
      <c r="D13" s="72">
        <v>28647</v>
      </c>
      <c r="E13" s="72">
        <v>32000</v>
      </c>
      <c r="F13" s="123">
        <v>33842</v>
      </c>
      <c r="G13" s="94">
        <v>33594</v>
      </c>
      <c r="H13" s="75"/>
      <c r="I13" s="88">
        <v>36490</v>
      </c>
      <c r="J13" s="123">
        <v>41610</v>
      </c>
      <c r="K13" s="75">
        <v>36957</v>
      </c>
      <c r="L13" s="75"/>
      <c r="M13" s="80">
        <v>43748</v>
      </c>
      <c r="N13" s="80">
        <v>38917</v>
      </c>
      <c r="O13" s="76">
        <v>43828</v>
      </c>
    </row>
    <row r="14" spans="1:15" ht="15.6" x14ac:dyDescent="0.3">
      <c r="A14" s="22" t="s">
        <v>47</v>
      </c>
      <c r="B14" s="72">
        <v>1049918</v>
      </c>
      <c r="C14" s="23"/>
      <c r="D14" s="72">
        <v>1095595</v>
      </c>
      <c r="E14" s="72">
        <v>1180324</v>
      </c>
      <c r="F14" s="123">
        <v>1170530</v>
      </c>
      <c r="G14" s="94">
        <v>1248837</v>
      </c>
      <c r="H14" s="75"/>
      <c r="I14" s="88">
        <v>1224577</v>
      </c>
      <c r="J14" s="123">
        <v>1278496</v>
      </c>
      <c r="K14" s="75">
        <v>1223984</v>
      </c>
      <c r="L14" s="75"/>
      <c r="M14" s="80">
        <v>1338818</v>
      </c>
      <c r="N14" s="80">
        <v>1287603</v>
      </c>
      <c r="O14" s="76">
        <v>1374270</v>
      </c>
    </row>
    <row r="15" spans="1:15" ht="15.6" x14ac:dyDescent="0.3">
      <c r="A15" s="22" t="s">
        <v>48</v>
      </c>
      <c r="B15" s="72">
        <v>251002</v>
      </c>
      <c r="C15" s="23"/>
      <c r="D15" s="72">
        <v>262400</v>
      </c>
      <c r="E15" s="72">
        <v>280418</v>
      </c>
      <c r="F15" s="123">
        <v>279807</v>
      </c>
      <c r="G15" s="94">
        <v>293378</v>
      </c>
      <c r="H15" s="75"/>
      <c r="I15" s="88">
        <v>292640</v>
      </c>
      <c r="J15" s="123">
        <v>308512</v>
      </c>
      <c r="K15" s="75">
        <v>294265</v>
      </c>
      <c r="L15" s="75"/>
      <c r="M15" s="80">
        <v>322318</v>
      </c>
      <c r="N15" s="80">
        <v>308010</v>
      </c>
      <c r="O15" s="76">
        <v>323090</v>
      </c>
    </row>
    <row r="16" spans="1:15" ht="15.6" x14ac:dyDescent="0.3">
      <c r="A16" s="22" t="s">
        <v>49</v>
      </c>
      <c r="B16" s="72">
        <v>2379365</v>
      </c>
      <c r="C16" s="23"/>
      <c r="D16" s="72">
        <v>2649449</v>
      </c>
      <c r="E16" s="72">
        <v>2686150</v>
      </c>
      <c r="F16" s="123">
        <v>2927751</v>
      </c>
      <c r="G16" s="94">
        <v>2914856</v>
      </c>
      <c r="H16" s="75"/>
      <c r="I16" s="88">
        <v>3057351</v>
      </c>
      <c r="J16" s="123">
        <v>3068800</v>
      </c>
      <c r="K16" s="75">
        <v>3049843</v>
      </c>
      <c r="L16" s="75"/>
      <c r="M16" s="80">
        <v>3259246</v>
      </c>
      <c r="N16" s="80">
        <v>3235403</v>
      </c>
      <c r="O16" s="80">
        <v>3276165</v>
      </c>
    </row>
    <row r="17" spans="1:15" ht="15.6" x14ac:dyDescent="0.3">
      <c r="A17" s="22" t="s">
        <v>79</v>
      </c>
      <c r="B17" s="72">
        <v>953</v>
      </c>
      <c r="C17" s="23"/>
      <c r="D17" s="72">
        <v>1154</v>
      </c>
      <c r="E17" s="72">
        <v>0</v>
      </c>
      <c r="F17" s="123">
        <v>1260</v>
      </c>
      <c r="G17" s="94">
        <v>0</v>
      </c>
      <c r="H17" s="75"/>
      <c r="I17" s="88">
        <v>1430</v>
      </c>
      <c r="J17" s="123">
        <v>0</v>
      </c>
      <c r="K17" s="75">
        <v>1693</v>
      </c>
      <c r="L17" s="75"/>
      <c r="M17" s="80">
        <v>1750</v>
      </c>
      <c r="N17" s="80">
        <v>1874</v>
      </c>
      <c r="O17" s="101">
        <v>2208</v>
      </c>
    </row>
    <row r="18" spans="1:15" ht="15.6" x14ac:dyDescent="0.3">
      <c r="A18" s="22" t="s">
        <v>50</v>
      </c>
      <c r="B18" s="72">
        <v>126854</v>
      </c>
      <c r="C18" s="23"/>
      <c r="D18" s="72">
        <v>132420</v>
      </c>
      <c r="E18" s="72">
        <v>134428</v>
      </c>
      <c r="F18" s="123">
        <v>132534</v>
      </c>
      <c r="G18" s="94">
        <v>134382</v>
      </c>
      <c r="H18" s="75"/>
      <c r="I18" s="75">
        <v>134086</v>
      </c>
      <c r="J18" s="123">
        <v>136450</v>
      </c>
      <c r="K18" s="75">
        <v>136450</v>
      </c>
      <c r="L18" s="75"/>
      <c r="M18" s="80">
        <v>140150</v>
      </c>
      <c r="N18" s="80">
        <v>140150</v>
      </c>
      <c r="O18" s="101">
        <v>142050</v>
      </c>
    </row>
    <row r="19" spans="1:15" ht="15.6" x14ac:dyDescent="0.3">
      <c r="A19" s="22" t="s">
        <v>257</v>
      </c>
      <c r="B19" s="72">
        <v>26643</v>
      </c>
      <c r="C19" s="23"/>
      <c r="D19" s="72">
        <v>28495</v>
      </c>
      <c r="E19" s="72">
        <v>27670</v>
      </c>
      <c r="F19" s="123">
        <v>29689</v>
      </c>
      <c r="G19" s="75">
        <v>30420</v>
      </c>
      <c r="H19" s="75"/>
      <c r="I19" s="75">
        <v>30408</v>
      </c>
      <c r="J19" s="123">
        <v>30420</v>
      </c>
      <c r="K19" s="75">
        <v>30420</v>
      </c>
      <c r="L19" s="75"/>
      <c r="M19" s="80">
        <v>32070</v>
      </c>
      <c r="N19" s="80">
        <v>32070</v>
      </c>
      <c r="O19" s="101">
        <v>32620</v>
      </c>
    </row>
    <row r="20" spans="1:15" ht="17.399999999999999" x14ac:dyDescent="0.45">
      <c r="A20" s="22" t="s">
        <v>51</v>
      </c>
      <c r="B20" s="73">
        <v>74532</v>
      </c>
      <c r="C20" s="23"/>
      <c r="D20" s="73">
        <v>75504</v>
      </c>
      <c r="E20" s="73">
        <v>80814</v>
      </c>
      <c r="F20" s="124">
        <v>84384</v>
      </c>
      <c r="G20" s="79">
        <v>96981</v>
      </c>
      <c r="H20" s="75"/>
      <c r="I20" s="79">
        <v>92073</v>
      </c>
      <c r="J20" s="124">
        <v>106426</v>
      </c>
      <c r="K20" s="79">
        <v>106426</v>
      </c>
      <c r="L20" s="75"/>
      <c r="M20" s="79">
        <v>112565</v>
      </c>
      <c r="N20" s="79">
        <v>81164</v>
      </c>
      <c r="O20" s="129">
        <v>68835</v>
      </c>
    </row>
    <row r="21" spans="1:15" ht="15.6" x14ac:dyDescent="0.3">
      <c r="A21" s="22" t="s">
        <v>52</v>
      </c>
      <c r="B21" s="72">
        <f>SUM(B5:B20)</f>
        <v>24271333</v>
      </c>
      <c r="C21" s="23"/>
      <c r="D21" s="72">
        <f>SUM(D5:D20)</f>
        <v>25979705</v>
      </c>
      <c r="E21" s="72">
        <f>SUM(E5:E20)</f>
        <v>26547658</v>
      </c>
      <c r="F21" s="123">
        <v>27645146</v>
      </c>
      <c r="G21" s="75">
        <f>SUM(G5:G20)</f>
        <v>27813644</v>
      </c>
      <c r="H21" s="75"/>
      <c r="I21" s="75">
        <f>SUM(I5:I20)</f>
        <v>28652400</v>
      </c>
      <c r="J21" s="75">
        <f>SUM(J5:J20)</f>
        <v>29116009</v>
      </c>
      <c r="K21" s="75">
        <f>SUM(K5:K20)</f>
        <v>28492688</v>
      </c>
      <c r="L21" s="75"/>
      <c r="M21" s="75">
        <f>SUM(M5:M20)</f>
        <v>30281507</v>
      </c>
      <c r="N21" s="75">
        <f>SUM(N6:N20)</f>
        <v>29753352</v>
      </c>
      <c r="O21" s="88">
        <f>SUM(O5:O20)</f>
        <v>30362404</v>
      </c>
    </row>
    <row r="22" spans="1:15" x14ac:dyDescent="0.3">
      <c r="A22" s="5"/>
      <c r="B22" s="75"/>
      <c r="C22" s="3"/>
      <c r="D22" s="88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88"/>
    </row>
    <row r="23" spans="1:15" x14ac:dyDescent="0.3">
      <c r="A23" s="5" t="s">
        <v>53</v>
      </c>
      <c r="B23" s="75">
        <v>14035</v>
      </c>
      <c r="C23" s="3"/>
      <c r="D23" s="72">
        <v>16313</v>
      </c>
      <c r="E23" s="75">
        <v>17806</v>
      </c>
      <c r="F23" s="75">
        <v>14042</v>
      </c>
      <c r="G23" s="75">
        <v>20115</v>
      </c>
      <c r="H23" s="75"/>
      <c r="I23" s="88">
        <v>14407</v>
      </c>
      <c r="J23" s="75">
        <v>20034</v>
      </c>
      <c r="K23" s="75">
        <v>20034</v>
      </c>
      <c r="L23" s="88"/>
      <c r="M23" s="75">
        <v>20599</v>
      </c>
      <c r="N23" s="75">
        <v>20599</v>
      </c>
      <c r="O23" s="88">
        <v>14718</v>
      </c>
    </row>
    <row r="24" spans="1:15" ht="16.2" x14ac:dyDescent="0.45">
      <c r="A24" s="5" t="s">
        <v>81</v>
      </c>
      <c r="B24" s="79">
        <v>183291</v>
      </c>
      <c r="C24" s="3"/>
      <c r="D24" s="73">
        <v>182387</v>
      </c>
      <c r="E24" s="79">
        <v>168648</v>
      </c>
      <c r="F24" s="79">
        <v>278838</v>
      </c>
      <c r="G24" s="79">
        <v>186976</v>
      </c>
      <c r="H24" s="75"/>
      <c r="I24" s="129">
        <v>214894</v>
      </c>
      <c r="J24" s="79">
        <v>182529</v>
      </c>
      <c r="K24" s="79">
        <v>207029</v>
      </c>
      <c r="L24" s="88"/>
      <c r="M24" s="79">
        <v>179245</v>
      </c>
      <c r="N24" s="79">
        <v>179245</v>
      </c>
      <c r="O24" s="129">
        <v>235912</v>
      </c>
    </row>
    <row r="25" spans="1:15" x14ac:dyDescent="0.3">
      <c r="A25" s="5" t="s">
        <v>258</v>
      </c>
      <c r="B25" s="75">
        <f>SUM(B23:B24)</f>
        <v>197326</v>
      </c>
      <c r="C25" s="3"/>
      <c r="D25" s="88">
        <f>SUM(D23:D24)</f>
        <v>198700</v>
      </c>
      <c r="E25" s="75">
        <f>SUM(E23:E24)</f>
        <v>186454</v>
      </c>
      <c r="F25" s="75">
        <f>SUM(F23:F24)</f>
        <v>292880</v>
      </c>
      <c r="G25" s="88">
        <f>SUM(G23:G24)</f>
        <v>207091</v>
      </c>
      <c r="H25" s="75"/>
      <c r="I25" s="75">
        <f>SUM(I23:I24)</f>
        <v>229301</v>
      </c>
      <c r="J25" s="75">
        <v>202563</v>
      </c>
      <c r="K25" s="75">
        <f>SUM(K23:K24)</f>
        <v>227063</v>
      </c>
      <c r="L25" s="75"/>
      <c r="M25" s="75">
        <v>199844</v>
      </c>
      <c r="N25" s="75">
        <v>199844</v>
      </c>
      <c r="O25" s="88">
        <f>SUM(O23:O24)</f>
        <v>250630</v>
      </c>
    </row>
    <row r="26" spans="1:15" x14ac:dyDescent="0.3">
      <c r="B26" s="75"/>
      <c r="C26" s="3"/>
      <c r="D26" s="84"/>
      <c r="E26" s="75"/>
      <c r="F26" s="75"/>
      <c r="G26" s="88"/>
      <c r="H26" s="75"/>
      <c r="I26" s="75"/>
      <c r="J26" s="75"/>
      <c r="K26" s="75"/>
      <c r="L26" s="75"/>
      <c r="M26" s="75"/>
      <c r="N26" s="88"/>
      <c r="O26" s="88"/>
    </row>
    <row r="27" spans="1:15" x14ac:dyDescent="0.3">
      <c r="A27" s="5" t="s">
        <v>259</v>
      </c>
      <c r="B27" s="75">
        <v>0</v>
      </c>
      <c r="C27" s="3"/>
      <c r="D27" s="75">
        <v>0</v>
      </c>
      <c r="E27" s="75"/>
      <c r="F27" s="75">
        <v>0</v>
      </c>
      <c r="G27" s="75">
        <v>0</v>
      </c>
      <c r="H27" s="75"/>
      <c r="I27" s="75">
        <v>395</v>
      </c>
      <c r="J27" s="75">
        <v>530</v>
      </c>
      <c r="K27" s="75">
        <v>530</v>
      </c>
      <c r="L27" s="75"/>
      <c r="M27" s="75">
        <v>2385</v>
      </c>
      <c r="N27" s="75">
        <v>2385</v>
      </c>
      <c r="O27" s="88">
        <v>1125</v>
      </c>
    </row>
    <row r="28" spans="1:15" x14ac:dyDescent="0.3">
      <c r="A28" s="5" t="s">
        <v>260</v>
      </c>
      <c r="B28" s="75">
        <v>8721</v>
      </c>
      <c r="C28" s="3"/>
      <c r="D28" s="75">
        <v>1208</v>
      </c>
      <c r="E28" s="75">
        <v>10213</v>
      </c>
      <c r="F28" s="75">
        <v>3775</v>
      </c>
      <c r="G28" s="75">
        <v>19185</v>
      </c>
      <c r="H28" s="75"/>
      <c r="I28" s="75">
        <v>2360</v>
      </c>
      <c r="J28" s="75">
        <v>18695</v>
      </c>
      <c r="K28" s="75">
        <v>11446</v>
      </c>
      <c r="L28" s="75"/>
      <c r="M28" s="75">
        <v>14115</v>
      </c>
      <c r="N28" s="75">
        <v>12275</v>
      </c>
      <c r="O28" s="88">
        <v>12275</v>
      </c>
    </row>
    <row r="29" spans="1:15" x14ac:dyDescent="0.3">
      <c r="A29" s="5" t="s">
        <v>261</v>
      </c>
      <c r="B29" s="75">
        <v>0</v>
      </c>
      <c r="C29" s="3"/>
      <c r="D29" s="75">
        <v>0</v>
      </c>
      <c r="E29" s="84"/>
      <c r="F29" s="75">
        <v>0</v>
      </c>
      <c r="G29" s="75">
        <v>0</v>
      </c>
      <c r="H29" s="75"/>
      <c r="I29" s="75">
        <v>0</v>
      </c>
      <c r="J29" s="125">
        <v>37229</v>
      </c>
      <c r="K29" s="125">
        <v>0</v>
      </c>
      <c r="L29" s="75"/>
      <c r="M29" s="75">
        <v>0</v>
      </c>
      <c r="N29" s="75"/>
      <c r="O29" s="88">
        <v>0</v>
      </c>
    </row>
    <row r="30" spans="1:15" x14ac:dyDescent="0.3">
      <c r="A30" s="5" t="s">
        <v>85</v>
      </c>
      <c r="B30" s="75">
        <v>585</v>
      </c>
      <c r="C30" s="3"/>
      <c r="D30" s="75">
        <v>0</v>
      </c>
      <c r="E30" s="75">
        <v>1286</v>
      </c>
      <c r="F30" s="75">
        <v>0</v>
      </c>
      <c r="G30" s="75">
        <v>1186</v>
      </c>
      <c r="H30" s="75"/>
      <c r="I30" s="75">
        <v>298</v>
      </c>
      <c r="J30" s="75">
        <v>886</v>
      </c>
      <c r="K30" s="75">
        <v>886</v>
      </c>
      <c r="L30" s="75"/>
      <c r="M30" s="75">
        <v>886</v>
      </c>
      <c r="N30" s="75">
        <v>486</v>
      </c>
      <c r="O30" s="88">
        <v>400</v>
      </c>
    </row>
    <row r="31" spans="1:15" x14ac:dyDescent="0.3">
      <c r="A31" s="5" t="s">
        <v>95</v>
      </c>
      <c r="B31" s="75">
        <v>0</v>
      </c>
      <c r="C31" s="3"/>
      <c r="D31" s="75">
        <v>0</v>
      </c>
      <c r="E31" s="84"/>
      <c r="F31" s="75">
        <v>0</v>
      </c>
      <c r="G31" s="75"/>
      <c r="H31" s="75"/>
      <c r="I31" s="75">
        <v>20000</v>
      </c>
      <c r="J31" s="75">
        <v>0</v>
      </c>
      <c r="K31" s="125">
        <v>20000</v>
      </c>
      <c r="L31" s="75"/>
      <c r="M31" s="75">
        <v>0</v>
      </c>
      <c r="N31" s="75">
        <v>0</v>
      </c>
      <c r="O31" s="88">
        <v>0</v>
      </c>
    </row>
    <row r="32" spans="1:15" x14ac:dyDescent="0.3">
      <c r="A32" s="5" t="s">
        <v>262</v>
      </c>
      <c r="B32" s="75">
        <v>0</v>
      </c>
      <c r="C32" s="3"/>
      <c r="D32" s="75">
        <v>0</v>
      </c>
      <c r="E32" s="75">
        <v>900</v>
      </c>
      <c r="F32" s="75">
        <v>0</v>
      </c>
      <c r="G32" s="75">
        <v>900</v>
      </c>
      <c r="H32" s="75"/>
      <c r="I32" s="75">
        <v>0</v>
      </c>
      <c r="J32" s="72">
        <v>900</v>
      </c>
      <c r="K32" s="75">
        <v>900</v>
      </c>
      <c r="L32" s="75"/>
      <c r="M32" s="75">
        <v>0</v>
      </c>
      <c r="N32" s="75">
        <v>0</v>
      </c>
      <c r="O32" s="88">
        <v>0</v>
      </c>
    </row>
    <row r="33" spans="1:15" x14ac:dyDescent="0.3">
      <c r="A33" s="5" t="s">
        <v>263</v>
      </c>
      <c r="B33" s="75">
        <v>8750</v>
      </c>
      <c r="C33" s="3"/>
      <c r="D33" s="75">
        <v>7500</v>
      </c>
      <c r="E33" s="75">
        <v>7500</v>
      </c>
      <c r="F33" s="75">
        <v>6473</v>
      </c>
      <c r="G33" s="75">
        <v>7500</v>
      </c>
      <c r="H33" s="75"/>
      <c r="I33" s="75">
        <v>8125</v>
      </c>
      <c r="J33" s="75">
        <v>7500</v>
      </c>
      <c r="K33" s="75">
        <v>7500</v>
      </c>
      <c r="L33" s="75"/>
      <c r="M33" s="75">
        <v>7500</v>
      </c>
      <c r="N33" s="75">
        <v>7500</v>
      </c>
      <c r="O33" s="88">
        <v>7500</v>
      </c>
    </row>
    <row r="34" spans="1:15" ht="16.2" x14ac:dyDescent="0.45">
      <c r="A34" s="5" t="s">
        <v>264</v>
      </c>
      <c r="B34" s="79">
        <v>33567</v>
      </c>
      <c r="C34" s="3"/>
      <c r="D34" s="126">
        <v>31732</v>
      </c>
      <c r="E34" s="79">
        <v>31191</v>
      </c>
      <c r="F34" s="79">
        <v>26568</v>
      </c>
      <c r="G34" s="83">
        <v>31191</v>
      </c>
      <c r="H34" s="75"/>
      <c r="I34" s="129">
        <v>28961</v>
      </c>
      <c r="J34" s="79">
        <v>31190</v>
      </c>
      <c r="K34" s="79">
        <v>31190</v>
      </c>
      <c r="L34" s="88"/>
      <c r="M34" s="79">
        <v>31168</v>
      </c>
      <c r="N34" s="79">
        <v>31168</v>
      </c>
      <c r="O34" s="129">
        <v>31170</v>
      </c>
    </row>
    <row r="35" spans="1:15" x14ac:dyDescent="0.3">
      <c r="A35" s="5" t="s">
        <v>265</v>
      </c>
      <c r="B35" s="75">
        <f>SUM(B27:B34)</f>
        <v>51623</v>
      </c>
      <c r="C35" s="3"/>
      <c r="D35" s="75">
        <f>SUM(D27:D34)</f>
        <v>40440</v>
      </c>
      <c r="E35" s="75">
        <f>SUM(E28:E34)</f>
        <v>51090</v>
      </c>
      <c r="F35" s="75">
        <f>SUM(F27:F34)</f>
        <v>36816</v>
      </c>
      <c r="G35" s="75">
        <f>SUM(G27:G34)</f>
        <v>59962</v>
      </c>
      <c r="H35" s="75"/>
      <c r="I35" s="75">
        <f>SUM(I27:I34)</f>
        <v>60139</v>
      </c>
      <c r="J35" s="75">
        <v>96930</v>
      </c>
      <c r="K35" s="75">
        <f>SUM(K27:K34)</f>
        <v>72452</v>
      </c>
      <c r="L35" s="75"/>
      <c r="M35" s="75">
        <v>56054</v>
      </c>
      <c r="N35" s="88">
        <f>SUM(N27:N34)</f>
        <v>53814</v>
      </c>
      <c r="O35" s="88">
        <f>SUM(O27:O34)</f>
        <v>52470</v>
      </c>
    </row>
    <row r="36" spans="1:15" x14ac:dyDescent="0.3">
      <c r="A36" s="5"/>
      <c r="B36" s="75"/>
      <c r="C36" s="3"/>
      <c r="D36" s="88"/>
      <c r="E36" s="75"/>
      <c r="F36" s="75"/>
      <c r="G36" s="88"/>
      <c r="H36" s="75"/>
      <c r="I36" s="75"/>
      <c r="J36" s="75"/>
      <c r="K36" s="75"/>
      <c r="L36" s="75"/>
      <c r="M36" s="75"/>
      <c r="N36" s="88"/>
      <c r="O36" s="88"/>
    </row>
    <row r="37" spans="1:15" ht="16.2" customHeight="1" x14ac:dyDescent="0.3">
      <c r="A37" s="22" t="s">
        <v>266</v>
      </c>
      <c r="B37" s="72">
        <v>710</v>
      </c>
      <c r="C37" s="23"/>
      <c r="D37" s="76">
        <v>637</v>
      </c>
      <c r="E37" s="76">
        <v>1390</v>
      </c>
      <c r="F37" s="76">
        <v>1065</v>
      </c>
      <c r="G37" s="76">
        <v>1347</v>
      </c>
      <c r="H37" s="102"/>
      <c r="I37" s="102">
        <v>710</v>
      </c>
      <c r="J37" s="80">
        <v>1134</v>
      </c>
      <c r="K37" s="76">
        <v>1134</v>
      </c>
      <c r="L37" s="102"/>
      <c r="M37" s="76">
        <v>993</v>
      </c>
      <c r="N37" s="102">
        <v>993</v>
      </c>
      <c r="O37" s="102">
        <v>1110</v>
      </c>
    </row>
    <row r="38" spans="1:15" x14ac:dyDescent="0.3">
      <c r="A38" s="22" t="s">
        <v>267</v>
      </c>
      <c r="B38" s="72">
        <v>29793</v>
      </c>
      <c r="C38" s="23"/>
      <c r="D38" s="76">
        <v>31005</v>
      </c>
      <c r="E38" s="76">
        <v>30960</v>
      </c>
      <c r="F38" s="76">
        <v>30578</v>
      </c>
      <c r="G38" s="76">
        <v>30960</v>
      </c>
      <c r="H38" s="80"/>
      <c r="I38" s="101">
        <v>30876</v>
      </c>
      <c r="J38" s="80">
        <v>30960</v>
      </c>
      <c r="K38" s="80">
        <v>30960</v>
      </c>
      <c r="L38" s="101"/>
      <c r="M38" s="80">
        <v>30960</v>
      </c>
      <c r="N38" s="101">
        <v>30960</v>
      </c>
      <c r="O38" s="101">
        <v>33420</v>
      </c>
    </row>
    <row r="39" spans="1:15" x14ac:dyDescent="0.3">
      <c r="A39" s="22" t="s">
        <v>268</v>
      </c>
      <c r="B39" s="72">
        <v>3296</v>
      </c>
      <c r="C39" s="23"/>
      <c r="D39" s="76">
        <v>3276</v>
      </c>
      <c r="E39" s="76">
        <v>3159</v>
      </c>
      <c r="F39" s="76">
        <v>2609</v>
      </c>
      <c r="G39" s="76">
        <v>3159</v>
      </c>
      <c r="H39" s="80"/>
      <c r="I39" s="101">
        <v>2246</v>
      </c>
      <c r="J39" s="80">
        <v>3264</v>
      </c>
      <c r="K39" s="80">
        <v>3264</v>
      </c>
      <c r="L39" s="80"/>
      <c r="M39" s="80">
        <v>2106</v>
      </c>
      <c r="N39" s="101">
        <v>2106</v>
      </c>
      <c r="O39" s="101">
        <v>2388</v>
      </c>
    </row>
    <row r="40" spans="1:15" x14ac:dyDescent="0.3">
      <c r="A40" s="22" t="s">
        <v>269</v>
      </c>
      <c r="B40" s="72">
        <v>282</v>
      </c>
      <c r="C40" s="23"/>
      <c r="D40" s="76">
        <v>755</v>
      </c>
      <c r="E40" s="76">
        <v>2345</v>
      </c>
      <c r="F40" s="76">
        <v>149</v>
      </c>
      <c r="G40" s="76">
        <v>2496</v>
      </c>
      <c r="H40" s="101"/>
      <c r="I40" s="80">
        <v>613</v>
      </c>
      <c r="J40" s="80">
        <v>2496</v>
      </c>
      <c r="K40" s="80">
        <v>2496</v>
      </c>
      <c r="L40" s="80"/>
      <c r="M40" s="80">
        <v>2456</v>
      </c>
      <c r="N40" s="101">
        <v>2456</v>
      </c>
      <c r="O40" s="101">
        <v>2066</v>
      </c>
    </row>
    <row r="41" spans="1:15" x14ac:dyDescent="0.3">
      <c r="A41" s="22" t="s">
        <v>270</v>
      </c>
      <c r="B41" s="72">
        <v>5198</v>
      </c>
      <c r="C41" s="23"/>
      <c r="D41" s="76">
        <v>4501</v>
      </c>
      <c r="E41" s="76">
        <v>6888</v>
      </c>
      <c r="F41" s="76">
        <v>4259</v>
      </c>
      <c r="G41" s="76">
        <v>6888</v>
      </c>
      <c r="H41" s="101"/>
      <c r="I41" s="80">
        <v>4259</v>
      </c>
      <c r="J41" s="80">
        <v>6888</v>
      </c>
      <c r="K41" s="80">
        <v>4188</v>
      </c>
      <c r="L41" s="80"/>
      <c r="M41" s="80">
        <v>4152</v>
      </c>
      <c r="N41" s="101">
        <v>4152</v>
      </c>
      <c r="O41" s="101">
        <v>4152</v>
      </c>
    </row>
    <row r="42" spans="1:15" x14ac:dyDescent="0.3">
      <c r="A42" s="22" t="s">
        <v>271</v>
      </c>
      <c r="B42" s="72">
        <v>0</v>
      </c>
      <c r="C42" s="23"/>
      <c r="D42" s="76">
        <v>0</v>
      </c>
      <c r="E42" s="76">
        <v>1000</v>
      </c>
      <c r="F42" s="76">
        <v>1780</v>
      </c>
      <c r="G42" s="76">
        <v>2000</v>
      </c>
      <c r="H42" s="80"/>
      <c r="I42" s="80">
        <v>1588</v>
      </c>
      <c r="J42" s="80">
        <v>2000</v>
      </c>
      <c r="K42" s="80">
        <v>2000</v>
      </c>
      <c r="L42" s="80"/>
      <c r="M42" s="80">
        <v>4000</v>
      </c>
      <c r="N42" s="101">
        <v>2000</v>
      </c>
      <c r="O42" s="101">
        <v>2000</v>
      </c>
    </row>
    <row r="43" spans="1:15" x14ac:dyDescent="0.3">
      <c r="A43" s="22" t="s">
        <v>63</v>
      </c>
      <c r="B43" s="72">
        <v>7585</v>
      </c>
      <c r="C43" s="23"/>
      <c r="D43" s="76">
        <v>9512</v>
      </c>
      <c r="E43" s="76">
        <v>12053</v>
      </c>
      <c r="F43" s="76">
        <v>10493</v>
      </c>
      <c r="G43" s="76">
        <v>11955</v>
      </c>
      <c r="H43" s="80"/>
      <c r="I43" s="80">
        <v>8946</v>
      </c>
      <c r="J43" s="80">
        <v>14511</v>
      </c>
      <c r="K43" s="80">
        <v>14511</v>
      </c>
      <c r="L43" s="80"/>
      <c r="M43" s="80">
        <v>14718</v>
      </c>
      <c r="N43" s="101">
        <v>13887</v>
      </c>
      <c r="O43" s="101">
        <v>13854</v>
      </c>
    </row>
    <row r="44" spans="1:15" x14ac:dyDescent="0.3">
      <c r="A44" s="22" t="s">
        <v>272</v>
      </c>
      <c r="B44" s="72">
        <v>14701</v>
      </c>
      <c r="C44" s="23"/>
      <c r="D44" s="76">
        <v>23651</v>
      </c>
      <c r="E44" s="76">
        <v>26209</v>
      </c>
      <c r="F44" s="76">
        <v>15663</v>
      </c>
      <c r="G44" s="76">
        <v>30018</v>
      </c>
      <c r="H44" s="80"/>
      <c r="I44" s="101">
        <v>47231</v>
      </c>
      <c r="J44" s="80">
        <v>50371</v>
      </c>
      <c r="K44" s="80">
        <v>50371</v>
      </c>
      <c r="L44" s="80"/>
      <c r="M44" s="80">
        <v>28545</v>
      </c>
      <c r="N44" s="101">
        <v>10620</v>
      </c>
      <c r="O44" s="101">
        <v>11630</v>
      </c>
    </row>
    <row r="45" spans="1:15" x14ac:dyDescent="0.3">
      <c r="A45" s="22" t="s">
        <v>101</v>
      </c>
      <c r="B45" s="72">
        <v>25021</v>
      </c>
      <c r="C45" s="23"/>
      <c r="D45" s="76">
        <v>28920</v>
      </c>
      <c r="E45" s="76">
        <v>28920</v>
      </c>
      <c r="F45" s="76">
        <v>27362</v>
      </c>
      <c r="G45" s="76">
        <v>28920</v>
      </c>
      <c r="H45" s="80"/>
      <c r="I45" s="80">
        <v>26510</v>
      </c>
      <c r="J45" s="80">
        <v>28920</v>
      </c>
      <c r="K45" s="80">
        <v>50371</v>
      </c>
      <c r="L45" s="80"/>
      <c r="M45" s="80">
        <v>28920</v>
      </c>
      <c r="N45" s="101">
        <v>26036</v>
      </c>
      <c r="O45" s="101">
        <v>23136</v>
      </c>
    </row>
    <row r="46" spans="1:15" ht="16.2" x14ac:dyDescent="0.45">
      <c r="A46" s="22" t="s">
        <v>273</v>
      </c>
      <c r="B46" s="73">
        <v>0</v>
      </c>
      <c r="C46" s="23"/>
      <c r="D46" s="73">
        <v>0</v>
      </c>
      <c r="E46" s="73">
        <v>250</v>
      </c>
      <c r="F46" s="73">
        <v>0</v>
      </c>
      <c r="G46" s="73">
        <v>250</v>
      </c>
      <c r="H46" s="80"/>
      <c r="I46" s="79">
        <v>0</v>
      </c>
      <c r="J46" s="79">
        <v>250</v>
      </c>
      <c r="K46" s="79">
        <v>28920</v>
      </c>
      <c r="L46" s="80"/>
      <c r="M46" s="79">
        <v>250</v>
      </c>
      <c r="N46" s="129">
        <v>250</v>
      </c>
      <c r="O46" s="129">
        <v>250</v>
      </c>
    </row>
    <row r="47" spans="1:15" x14ac:dyDescent="0.3">
      <c r="A47" s="22" t="s">
        <v>274</v>
      </c>
      <c r="B47" s="72">
        <f>SUM(B37:B46)</f>
        <v>86586</v>
      </c>
      <c r="C47" s="23"/>
      <c r="D47" s="102">
        <f>SUM(D37:D46)</f>
        <v>102257</v>
      </c>
      <c r="E47" s="76">
        <f>SUM(E37:E46)</f>
        <v>113174</v>
      </c>
      <c r="F47" s="76">
        <f>SUM(F37:F46)</f>
        <v>93958</v>
      </c>
      <c r="G47" s="101">
        <f>SUM(G37:G46)</f>
        <v>117993</v>
      </c>
      <c r="H47" s="80"/>
      <c r="I47" s="80">
        <v>122979</v>
      </c>
      <c r="J47" s="80">
        <v>140794</v>
      </c>
      <c r="K47" s="80">
        <v>138094</v>
      </c>
      <c r="L47" s="80"/>
      <c r="M47" s="80">
        <v>117100</v>
      </c>
      <c r="N47" s="101">
        <f>SUM(N37:N46)</f>
        <v>93460</v>
      </c>
      <c r="O47" s="101">
        <f>SUM(O37:O46)</f>
        <v>94006</v>
      </c>
    </row>
    <row r="48" spans="1:15" x14ac:dyDescent="0.3">
      <c r="A48" s="5"/>
      <c r="B48" s="75"/>
      <c r="C48" s="3"/>
      <c r="D48" s="101"/>
      <c r="E48" s="80"/>
      <c r="F48" s="76"/>
      <c r="G48" s="101"/>
      <c r="H48" s="80"/>
      <c r="I48" s="80"/>
      <c r="J48" s="80"/>
      <c r="K48" s="80"/>
      <c r="L48" s="80"/>
      <c r="M48" s="80"/>
      <c r="N48" s="101"/>
      <c r="O48" s="101"/>
    </row>
    <row r="49" spans="1:15" x14ac:dyDescent="0.3">
      <c r="A49" s="5" t="s">
        <v>65</v>
      </c>
      <c r="B49" s="75">
        <v>24805</v>
      </c>
      <c r="C49" s="3"/>
      <c r="D49" s="76">
        <v>28658</v>
      </c>
      <c r="E49" s="80">
        <v>30786</v>
      </c>
      <c r="F49" s="80">
        <v>28241</v>
      </c>
      <c r="G49" s="80">
        <v>29923</v>
      </c>
      <c r="H49" s="80"/>
      <c r="I49" s="80">
        <v>27327</v>
      </c>
      <c r="J49" s="80">
        <v>29491</v>
      </c>
      <c r="K49" s="80">
        <v>29491</v>
      </c>
      <c r="L49" s="80"/>
      <c r="M49" s="80">
        <v>29979</v>
      </c>
      <c r="N49" s="101">
        <v>27979</v>
      </c>
      <c r="O49" s="101">
        <v>26828</v>
      </c>
    </row>
    <row r="50" spans="1:15" ht="15.6" x14ac:dyDescent="0.3">
      <c r="A50" s="33" t="s">
        <v>275</v>
      </c>
      <c r="B50" s="123">
        <v>7047</v>
      </c>
      <c r="C50" s="40"/>
      <c r="D50" s="80">
        <v>5603</v>
      </c>
      <c r="E50" s="80">
        <v>8524</v>
      </c>
      <c r="F50" s="80">
        <v>5031</v>
      </c>
      <c r="G50" s="80">
        <v>8523</v>
      </c>
      <c r="H50" s="80"/>
      <c r="I50" s="80">
        <v>4436</v>
      </c>
      <c r="J50" s="80">
        <v>8225</v>
      </c>
      <c r="K50" s="80">
        <v>8225</v>
      </c>
      <c r="L50" s="80"/>
      <c r="M50" s="80">
        <v>7443</v>
      </c>
      <c r="N50" s="101">
        <v>7243</v>
      </c>
      <c r="O50" s="101">
        <v>6724</v>
      </c>
    </row>
    <row r="51" spans="1:15" x14ac:dyDescent="0.3">
      <c r="A51" s="5" t="s">
        <v>66</v>
      </c>
      <c r="B51" s="75">
        <v>98788</v>
      </c>
      <c r="C51" s="3"/>
      <c r="D51" s="80">
        <v>143467</v>
      </c>
      <c r="E51" s="80">
        <v>137257</v>
      </c>
      <c r="F51" s="80">
        <v>147397</v>
      </c>
      <c r="G51" s="80">
        <v>162808</v>
      </c>
      <c r="H51" s="80"/>
      <c r="I51" s="80">
        <v>199384</v>
      </c>
      <c r="J51" s="80">
        <v>192365</v>
      </c>
      <c r="K51" s="80">
        <v>197365</v>
      </c>
      <c r="L51" s="80"/>
      <c r="M51" s="80">
        <v>187782</v>
      </c>
      <c r="N51" s="101">
        <v>175682</v>
      </c>
      <c r="O51" s="101">
        <v>166217</v>
      </c>
    </row>
    <row r="52" spans="1:15" x14ac:dyDescent="0.3">
      <c r="A52" s="5" t="s">
        <v>93</v>
      </c>
      <c r="B52" s="75">
        <v>6282</v>
      </c>
      <c r="C52" s="3"/>
      <c r="D52" s="80">
        <v>6028</v>
      </c>
      <c r="E52" s="80">
        <v>7549</v>
      </c>
      <c r="F52" s="80">
        <v>8271</v>
      </c>
      <c r="G52" s="80">
        <v>7507</v>
      </c>
      <c r="H52" s="80"/>
      <c r="I52" s="80">
        <v>10922</v>
      </c>
      <c r="J52" s="80">
        <v>12307</v>
      </c>
      <c r="K52" s="80">
        <v>12307</v>
      </c>
      <c r="L52" s="80"/>
      <c r="M52" s="80">
        <v>11214</v>
      </c>
      <c r="N52" s="101">
        <v>10714</v>
      </c>
      <c r="O52" s="101">
        <v>13144</v>
      </c>
    </row>
    <row r="53" spans="1:15" x14ac:dyDescent="0.3">
      <c r="A53" s="5" t="s">
        <v>68</v>
      </c>
      <c r="B53" s="75">
        <v>81119</v>
      </c>
      <c r="C53" s="3"/>
      <c r="D53" s="80">
        <v>52006</v>
      </c>
      <c r="E53" s="80">
        <v>54032</v>
      </c>
      <c r="F53" s="80">
        <v>92909</v>
      </c>
      <c r="G53" s="80">
        <v>71523</v>
      </c>
      <c r="H53" s="80"/>
      <c r="I53" s="101">
        <v>119481</v>
      </c>
      <c r="J53" s="80">
        <v>65684</v>
      </c>
      <c r="K53" s="80">
        <v>121663</v>
      </c>
      <c r="L53" s="101"/>
      <c r="M53" s="80">
        <v>79814</v>
      </c>
      <c r="N53" s="101">
        <v>67200</v>
      </c>
      <c r="O53" s="101">
        <v>55909</v>
      </c>
    </row>
    <row r="54" spans="1:15" ht="14.25" customHeight="1" x14ac:dyDescent="0.3">
      <c r="A54" s="5" t="s">
        <v>276</v>
      </c>
      <c r="B54" s="75">
        <v>8938</v>
      </c>
      <c r="C54" s="3"/>
      <c r="D54" s="80">
        <v>5834</v>
      </c>
      <c r="E54" s="80">
        <v>6528</v>
      </c>
      <c r="F54" s="80">
        <v>13656</v>
      </c>
      <c r="G54" s="80">
        <v>15516</v>
      </c>
      <c r="H54" s="80"/>
      <c r="I54" s="80">
        <v>10960</v>
      </c>
      <c r="J54" s="80">
        <v>13424</v>
      </c>
      <c r="K54" s="80">
        <v>13424</v>
      </c>
      <c r="L54" s="80"/>
      <c r="M54" s="80">
        <v>11974</v>
      </c>
      <c r="N54" s="101">
        <v>11974</v>
      </c>
      <c r="O54" s="101">
        <v>10518</v>
      </c>
    </row>
    <row r="55" spans="1:15" x14ac:dyDescent="0.3">
      <c r="A55" s="5" t="s">
        <v>277</v>
      </c>
      <c r="B55" s="75">
        <v>49128</v>
      </c>
      <c r="C55" s="3"/>
      <c r="D55" s="80">
        <v>50443</v>
      </c>
      <c r="E55" s="80">
        <v>52303</v>
      </c>
      <c r="F55" s="80">
        <v>55036</v>
      </c>
      <c r="G55" s="80">
        <v>56812</v>
      </c>
      <c r="H55" s="80"/>
      <c r="I55" s="80">
        <v>59047</v>
      </c>
      <c r="J55" s="80">
        <v>56812</v>
      </c>
      <c r="K55" s="80">
        <v>63712</v>
      </c>
      <c r="L55" s="80"/>
      <c r="M55" s="80">
        <v>61530</v>
      </c>
      <c r="N55" s="101">
        <v>61530</v>
      </c>
      <c r="O55" s="101">
        <v>34047</v>
      </c>
    </row>
    <row r="56" spans="1:15" x14ac:dyDescent="0.3">
      <c r="A56" s="5" t="s">
        <v>69</v>
      </c>
      <c r="B56" s="75">
        <v>11672</v>
      </c>
      <c r="C56" s="3"/>
      <c r="D56" s="80">
        <v>12412</v>
      </c>
      <c r="E56" s="80">
        <v>11305</v>
      </c>
      <c r="F56" s="80">
        <v>13471</v>
      </c>
      <c r="G56" s="80">
        <v>11305</v>
      </c>
      <c r="H56" s="80"/>
      <c r="I56" s="80">
        <v>11400</v>
      </c>
      <c r="J56" s="80">
        <v>11305</v>
      </c>
      <c r="K56" s="80">
        <v>11305</v>
      </c>
      <c r="L56" s="80"/>
      <c r="M56" s="80">
        <v>12942</v>
      </c>
      <c r="N56" s="101">
        <v>12942</v>
      </c>
      <c r="O56" s="101">
        <v>12942</v>
      </c>
    </row>
    <row r="57" spans="1:15" x14ac:dyDescent="0.3">
      <c r="A57" s="5" t="s">
        <v>278</v>
      </c>
      <c r="B57" s="75">
        <v>1288</v>
      </c>
      <c r="C57" s="3"/>
      <c r="D57" s="80">
        <v>2340</v>
      </c>
      <c r="E57" s="80">
        <v>1800</v>
      </c>
      <c r="F57" s="80">
        <v>1589</v>
      </c>
      <c r="G57" s="80">
        <v>1800</v>
      </c>
      <c r="H57" s="80"/>
      <c r="I57" s="101">
        <v>2138</v>
      </c>
      <c r="J57" s="80">
        <v>1800</v>
      </c>
      <c r="K57" s="80">
        <v>1800</v>
      </c>
      <c r="L57" s="80"/>
      <c r="M57" s="80">
        <v>1800</v>
      </c>
      <c r="N57" s="101">
        <v>1800</v>
      </c>
      <c r="O57" s="101">
        <v>2400</v>
      </c>
    </row>
    <row r="58" spans="1:15" x14ac:dyDescent="0.3">
      <c r="A58" s="5" t="s">
        <v>94</v>
      </c>
      <c r="B58" s="75">
        <v>14336</v>
      </c>
      <c r="C58" s="3"/>
      <c r="D58" s="80">
        <v>9492</v>
      </c>
      <c r="E58" s="80">
        <v>13061</v>
      </c>
      <c r="F58" s="80">
        <v>2958</v>
      </c>
      <c r="G58" s="80">
        <v>3773</v>
      </c>
      <c r="H58" s="80"/>
      <c r="I58" s="80">
        <v>1995</v>
      </c>
      <c r="J58" s="80">
        <v>2509</v>
      </c>
      <c r="K58" s="80">
        <v>2509</v>
      </c>
      <c r="L58" s="80"/>
      <c r="M58" s="80">
        <v>2570</v>
      </c>
      <c r="N58" s="101">
        <v>300</v>
      </c>
      <c r="O58" s="101">
        <v>1060</v>
      </c>
    </row>
    <row r="59" spans="1:15" x14ac:dyDescent="0.3">
      <c r="A59" s="22" t="s">
        <v>279</v>
      </c>
      <c r="B59" s="72">
        <v>6226</v>
      </c>
      <c r="C59" s="23"/>
      <c r="D59" s="76">
        <v>14790</v>
      </c>
      <c r="E59" s="76">
        <v>27257</v>
      </c>
      <c r="F59" s="76">
        <v>8326</v>
      </c>
      <c r="G59" s="80">
        <v>27257</v>
      </c>
      <c r="H59" s="102"/>
      <c r="I59" s="102">
        <v>6340</v>
      </c>
      <c r="J59" s="76">
        <v>27257</v>
      </c>
      <c r="K59" s="80">
        <v>7257</v>
      </c>
      <c r="L59" s="76"/>
      <c r="M59" s="76">
        <v>27257</v>
      </c>
      <c r="N59" s="102">
        <v>27257</v>
      </c>
      <c r="O59" s="102">
        <v>27257</v>
      </c>
    </row>
    <row r="60" spans="1:15" x14ac:dyDescent="0.3">
      <c r="A60" s="22" t="s">
        <v>56</v>
      </c>
      <c r="B60" s="72">
        <v>5480</v>
      </c>
      <c r="C60" s="23"/>
      <c r="D60" s="76">
        <v>3784</v>
      </c>
      <c r="E60" s="76">
        <v>5675</v>
      </c>
      <c r="F60" s="80">
        <v>6929</v>
      </c>
      <c r="G60" s="76">
        <v>10775</v>
      </c>
      <c r="H60" s="80"/>
      <c r="I60" s="101">
        <v>20767</v>
      </c>
      <c r="J60" s="80">
        <v>11875</v>
      </c>
      <c r="K60" s="80">
        <v>23075</v>
      </c>
      <c r="L60" s="80"/>
      <c r="M60" s="80">
        <v>10995</v>
      </c>
      <c r="N60" s="101">
        <v>6465</v>
      </c>
      <c r="O60" s="101">
        <v>9265</v>
      </c>
    </row>
    <row r="61" spans="1:15" x14ac:dyDescent="0.3">
      <c r="A61" s="5" t="s">
        <v>95</v>
      </c>
      <c r="B61" s="75">
        <v>14604</v>
      </c>
      <c r="C61" s="3"/>
      <c r="D61" s="80">
        <v>3026</v>
      </c>
      <c r="E61" s="80">
        <v>3605</v>
      </c>
      <c r="F61" s="80">
        <v>400</v>
      </c>
      <c r="G61" s="80">
        <v>445</v>
      </c>
      <c r="H61" s="101"/>
      <c r="I61" s="80">
        <v>880</v>
      </c>
      <c r="J61" s="80">
        <v>390</v>
      </c>
      <c r="K61" s="80">
        <v>2089</v>
      </c>
      <c r="L61" s="80"/>
      <c r="M61" s="80">
        <v>500</v>
      </c>
      <c r="N61" s="101">
        <v>1995</v>
      </c>
      <c r="O61" s="101">
        <v>850</v>
      </c>
    </row>
    <row r="62" spans="1:15" x14ac:dyDescent="0.3">
      <c r="A62" s="22" t="s">
        <v>70</v>
      </c>
      <c r="B62" s="72">
        <v>91375</v>
      </c>
      <c r="C62" s="23"/>
      <c r="D62" s="76">
        <v>104140</v>
      </c>
      <c r="E62" s="76">
        <v>115119</v>
      </c>
      <c r="F62" s="80">
        <v>96647</v>
      </c>
      <c r="G62" s="80">
        <v>115848</v>
      </c>
      <c r="H62" s="80"/>
      <c r="I62" s="80">
        <v>93592</v>
      </c>
      <c r="J62" s="80">
        <v>115748</v>
      </c>
      <c r="K62" s="80">
        <v>110748</v>
      </c>
      <c r="L62" s="80"/>
      <c r="M62" s="80">
        <v>116774</v>
      </c>
      <c r="N62" s="101">
        <v>94174</v>
      </c>
      <c r="O62" s="101">
        <v>104144</v>
      </c>
    </row>
    <row r="63" spans="1:15" x14ac:dyDescent="0.3">
      <c r="A63" s="22" t="s">
        <v>200</v>
      </c>
      <c r="B63" s="72">
        <v>0</v>
      </c>
      <c r="C63" s="23"/>
      <c r="D63" s="76">
        <v>9829</v>
      </c>
      <c r="E63" s="76">
        <v>10032</v>
      </c>
      <c r="F63" s="80">
        <v>10035</v>
      </c>
      <c r="G63" s="80">
        <v>10035</v>
      </c>
      <c r="H63" s="80"/>
      <c r="I63" s="80">
        <v>0</v>
      </c>
      <c r="J63" s="80">
        <v>0</v>
      </c>
      <c r="K63" s="80">
        <v>0</v>
      </c>
      <c r="L63" s="80"/>
      <c r="M63" s="80">
        <v>0</v>
      </c>
      <c r="N63" s="101">
        <v>0</v>
      </c>
      <c r="O63" s="101">
        <v>13014</v>
      </c>
    </row>
    <row r="64" spans="1:15" x14ac:dyDescent="0.3">
      <c r="A64" s="22" t="s">
        <v>280</v>
      </c>
      <c r="B64" s="72">
        <v>12887</v>
      </c>
      <c r="C64" s="23"/>
      <c r="D64" s="76">
        <v>13038</v>
      </c>
      <c r="E64" s="76">
        <v>13014</v>
      </c>
      <c r="F64" s="101">
        <v>12735</v>
      </c>
      <c r="G64" s="80">
        <v>13014</v>
      </c>
      <c r="H64" s="80"/>
      <c r="I64" s="80">
        <v>9881</v>
      </c>
      <c r="J64" s="80">
        <v>13014</v>
      </c>
      <c r="K64" s="80">
        <v>13014</v>
      </c>
      <c r="L64" s="80"/>
      <c r="M64" s="80">
        <v>13014</v>
      </c>
      <c r="N64" s="101">
        <v>13014</v>
      </c>
      <c r="O64" s="101">
        <v>603</v>
      </c>
    </row>
    <row r="65" spans="1:15" ht="15" customHeight="1" x14ac:dyDescent="0.3">
      <c r="A65" s="22" t="s">
        <v>281</v>
      </c>
      <c r="B65" s="72">
        <v>316</v>
      </c>
      <c r="C65" s="23"/>
      <c r="D65" s="76">
        <v>0</v>
      </c>
      <c r="E65" s="76">
        <v>328</v>
      </c>
      <c r="F65" s="101">
        <v>313</v>
      </c>
      <c r="G65" s="80">
        <v>328</v>
      </c>
      <c r="H65" s="80"/>
      <c r="I65" s="80">
        <v>96</v>
      </c>
      <c r="J65" s="80">
        <v>328</v>
      </c>
      <c r="K65" s="80">
        <v>328</v>
      </c>
      <c r="L65" s="80"/>
      <c r="M65" s="80">
        <v>528</v>
      </c>
      <c r="N65" s="101">
        <v>528</v>
      </c>
      <c r="O65" s="101">
        <v>17061</v>
      </c>
    </row>
    <row r="66" spans="1:15" x14ac:dyDescent="0.3">
      <c r="A66" s="22" t="s">
        <v>97</v>
      </c>
      <c r="B66" s="72">
        <v>8900</v>
      </c>
      <c r="C66" s="23"/>
      <c r="D66" s="76">
        <v>7570</v>
      </c>
      <c r="E66" s="76">
        <v>16030</v>
      </c>
      <c r="F66" s="101">
        <v>15756</v>
      </c>
      <c r="G66" s="80">
        <v>16032</v>
      </c>
      <c r="H66" s="80"/>
      <c r="I66" s="80">
        <v>13747</v>
      </c>
      <c r="J66" s="80">
        <v>15991</v>
      </c>
      <c r="K66" s="80">
        <v>15991</v>
      </c>
      <c r="L66" s="80"/>
      <c r="M66" s="80">
        <v>17061</v>
      </c>
      <c r="N66" s="101">
        <v>17061</v>
      </c>
      <c r="O66" s="101">
        <v>0</v>
      </c>
    </row>
    <row r="67" spans="1:15" ht="16.2" x14ac:dyDescent="0.45">
      <c r="A67" s="22" t="s">
        <v>282</v>
      </c>
      <c r="B67" s="73">
        <v>6156</v>
      </c>
      <c r="C67" s="23"/>
      <c r="D67" s="91">
        <v>168554</v>
      </c>
      <c r="E67" s="73">
        <v>0</v>
      </c>
      <c r="F67" s="79">
        <v>13083</v>
      </c>
      <c r="G67" s="79">
        <v>0</v>
      </c>
      <c r="H67" s="80"/>
      <c r="I67" s="129">
        <v>4072</v>
      </c>
      <c r="J67" s="79">
        <v>0</v>
      </c>
      <c r="K67" s="172">
        <v>24839</v>
      </c>
      <c r="L67" s="80"/>
      <c r="M67" s="79">
        <v>0</v>
      </c>
      <c r="N67" s="129">
        <v>198</v>
      </c>
      <c r="O67" s="129">
        <v>0</v>
      </c>
    </row>
    <row r="68" spans="1:15" x14ac:dyDescent="0.3">
      <c r="A68" s="22" t="s">
        <v>72</v>
      </c>
      <c r="B68" s="72">
        <f>SUM(B49:B67)</f>
        <v>449347</v>
      </c>
      <c r="C68" s="23"/>
      <c r="D68" s="102">
        <f>SUM(D49:D67)</f>
        <v>641014</v>
      </c>
      <c r="E68" s="76">
        <f>SUM(E49:E67)</f>
        <v>514205</v>
      </c>
      <c r="F68" s="80">
        <v>532783</v>
      </c>
      <c r="G68" s="101">
        <f>SUM(G49:G67)</f>
        <v>563224</v>
      </c>
      <c r="H68" s="80"/>
      <c r="I68" s="80">
        <f>SUM(I49:I67)</f>
        <v>596465</v>
      </c>
      <c r="J68" s="80">
        <v>578525</v>
      </c>
      <c r="K68" s="80">
        <f>SUM(K49:K67)</f>
        <v>659142</v>
      </c>
      <c r="L68" s="80"/>
      <c r="M68" s="80">
        <v>593177</v>
      </c>
      <c r="N68" s="101">
        <f>SUM(N49:N67)</f>
        <v>538056</v>
      </c>
      <c r="O68" s="101">
        <f>SUM(O49:O67)</f>
        <v>501983</v>
      </c>
    </row>
    <row r="69" spans="1:15" x14ac:dyDescent="0.3">
      <c r="A69" s="5"/>
      <c r="B69" s="75"/>
      <c r="C69" s="3"/>
      <c r="D69" s="101"/>
      <c r="E69" s="80"/>
      <c r="F69" s="80"/>
      <c r="G69" s="101"/>
      <c r="H69" s="80"/>
      <c r="I69" s="80"/>
      <c r="J69" s="80"/>
      <c r="K69" s="80"/>
      <c r="L69" s="80"/>
      <c r="M69" s="80"/>
      <c r="N69" s="101"/>
      <c r="O69" s="101"/>
    </row>
    <row r="70" spans="1:15" x14ac:dyDescent="0.3">
      <c r="A70" s="5" t="s">
        <v>73</v>
      </c>
      <c r="B70" s="75">
        <v>6915</v>
      </c>
      <c r="C70" s="3"/>
      <c r="D70" s="76">
        <v>0</v>
      </c>
      <c r="E70" s="80">
        <v>0</v>
      </c>
      <c r="F70" s="80">
        <v>66264</v>
      </c>
      <c r="G70" s="80">
        <v>0</v>
      </c>
      <c r="H70" s="80"/>
      <c r="I70" s="80">
        <v>66308</v>
      </c>
      <c r="J70" s="80">
        <v>0</v>
      </c>
      <c r="K70" s="80">
        <v>38143</v>
      </c>
      <c r="L70" s="80"/>
      <c r="M70" s="80">
        <v>0</v>
      </c>
      <c r="N70" s="80">
        <v>0</v>
      </c>
      <c r="O70" s="80">
        <v>0</v>
      </c>
    </row>
    <row r="71" spans="1:15" x14ac:dyDescent="0.3">
      <c r="A71" s="25" t="s">
        <v>283</v>
      </c>
      <c r="B71" s="75">
        <v>0</v>
      </c>
      <c r="C71" s="3"/>
      <c r="D71" s="80">
        <v>0</v>
      </c>
      <c r="E71" s="80">
        <v>0</v>
      </c>
      <c r="F71" s="80">
        <v>14798</v>
      </c>
      <c r="G71" s="80">
        <v>14400</v>
      </c>
      <c r="H71" s="80"/>
      <c r="I71" s="80">
        <v>0</v>
      </c>
      <c r="J71" s="80">
        <v>0</v>
      </c>
      <c r="K71" s="80">
        <v>0</v>
      </c>
      <c r="L71" s="80"/>
      <c r="M71" s="80">
        <v>0</v>
      </c>
      <c r="N71" s="80">
        <v>0</v>
      </c>
      <c r="O71" s="80">
        <v>0</v>
      </c>
    </row>
    <row r="72" spans="1:15" ht="16.2" x14ac:dyDescent="0.45">
      <c r="A72" s="25" t="s">
        <v>284</v>
      </c>
      <c r="B72" s="79">
        <v>0</v>
      </c>
      <c r="C72" s="3"/>
      <c r="D72" s="79">
        <v>15176</v>
      </c>
      <c r="E72" s="79">
        <v>0</v>
      </c>
      <c r="F72" s="79">
        <v>24757</v>
      </c>
      <c r="G72" s="79">
        <v>0</v>
      </c>
      <c r="H72" s="80"/>
      <c r="I72" s="79">
        <v>11526</v>
      </c>
      <c r="J72" s="79">
        <v>0</v>
      </c>
      <c r="K72" s="79">
        <v>11526</v>
      </c>
      <c r="L72" s="80"/>
      <c r="M72" s="79">
        <v>0</v>
      </c>
      <c r="N72" s="79">
        <v>0</v>
      </c>
      <c r="O72" s="79">
        <v>0</v>
      </c>
    </row>
    <row r="73" spans="1:15" x14ac:dyDescent="0.3">
      <c r="A73" s="5" t="s">
        <v>74</v>
      </c>
      <c r="B73" s="75">
        <f>SUM(B70:B72)</f>
        <v>6915</v>
      </c>
      <c r="C73" s="3"/>
      <c r="D73" s="80">
        <v>15176</v>
      </c>
      <c r="E73" s="80">
        <v>0</v>
      </c>
      <c r="F73" s="80">
        <f>SUM(F70:F72)</f>
        <v>105819</v>
      </c>
      <c r="G73" s="80">
        <v>14400</v>
      </c>
      <c r="H73" s="80"/>
      <c r="I73" s="80">
        <f>SUM(I70:I72)</f>
        <v>77834</v>
      </c>
      <c r="J73" s="80">
        <v>0</v>
      </c>
      <c r="K73" s="172">
        <f>SUM(K70:K72)</f>
        <v>49669</v>
      </c>
      <c r="L73" s="80"/>
      <c r="M73" s="80">
        <v>0</v>
      </c>
      <c r="N73" s="80">
        <v>0</v>
      </c>
      <c r="O73" s="80">
        <v>0</v>
      </c>
    </row>
    <row r="74" spans="1:15" x14ac:dyDescent="0.3">
      <c r="A74" s="5"/>
      <c r="B74" s="75"/>
      <c r="C74" s="3"/>
      <c r="D74" s="101"/>
      <c r="E74" s="80"/>
      <c r="F74" s="101"/>
      <c r="G74" s="101"/>
      <c r="H74" s="80"/>
      <c r="I74" s="101"/>
      <c r="J74" s="80"/>
      <c r="K74" s="80"/>
      <c r="L74" s="101"/>
      <c r="M74" s="101"/>
      <c r="N74" s="101"/>
      <c r="O74" s="101"/>
    </row>
    <row r="75" spans="1:15" x14ac:dyDescent="0.3">
      <c r="A75" s="5" t="s">
        <v>285</v>
      </c>
      <c r="B75" s="75">
        <f>SUM(B73,B68,B46,B47,B35,B25,B21)</f>
        <v>25063130</v>
      </c>
      <c r="C75" s="3"/>
      <c r="D75" s="101">
        <f>D73+D68+D47+D35+D25+D21</f>
        <v>26977292</v>
      </c>
      <c r="E75" s="80">
        <v>27412582</v>
      </c>
      <c r="F75" s="80">
        <v>28707401</v>
      </c>
      <c r="G75" s="101">
        <f>SUM(G73+G68+G47+G35+G25+G21)</f>
        <v>28776314</v>
      </c>
      <c r="H75" s="80"/>
      <c r="I75" s="80">
        <f>SUM(I73,I68,I47,I35,I25,I21)</f>
        <v>29739118</v>
      </c>
      <c r="J75" s="80">
        <v>30134821</v>
      </c>
      <c r="K75" s="80">
        <v>29939108</v>
      </c>
      <c r="L75" s="80"/>
      <c r="M75" s="80">
        <v>31247682</v>
      </c>
      <c r="N75" s="80">
        <v>30830370</v>
      </c>
      <c r="O75" s="101">
        <f>SUM(O68,O47,O35,O25,O21)</f>
        <v>31261493</v>
      </c>
    </row>
    <row r="76" spans="1:15" x14ac:dyDescent="0.3">
      <c r="A76" s="5"/>
      <c r="B76" s="3"/>
      <c r="C76" s="3"/>
      <c r="D76" s="5"/>
      <c r="E76" s="3"/>
      <c r="F76" s="3"/>
      <c r="G76" s="5"/>
      <c r="H76" s="3"/>
      <c r="I76" s="3"/>
      <c r="J76" s="3"/>
      <c r="K76" s="3"/>
      <c r="L76" s="3"/>
      <c r="M76" s="3"/>
      <c r="N76" s="88"/>
      <c r="O76" s="88"/>
    </row>
    <row r="77" spans="1:15" x14ac:dyDescent="0.3">
      <c r="A77" s="5"/>
      <c r="B77" s="5"/>
      <c r="C77" s="5"/>
      <c r="D77" s="5"/>
      <c r="E77" s="5"/>
      <c r="F77" s="3"/>
      <c r="G77" s="5"/>
      <c r="H77" s="3"/>
      <c r="I77" s="3"/>
      <c r="J77" s="3"/>
      <c r="K77" s="3"/>
      <c r="L77" s="3"/>
      <c r="M77" s="3"/>
      <c r="N77" s="88"/>
      <c r="O77" s="88"/>
    </row>
    <row r="78" spans="1:15" x14ac:dyDescent="0.3">
      <c r="A78" s="5"/>
      <c r="B78" s="5"/>
      <c r="C78" s="5"/>
      <c r="D78" s="5"/>
      <c r="E78" s="5"/>
      <c r="F78" s="3"/>
      <c r="G78" s="5"/>
      <c r="H78" s="39"/>
      <c r="I78" s="37"/>
      <c r="J78" s="3"/>
      <c r="K78" s="3"/>
      <c r="L78" s="37"/>
      <c r="M78" s="3"/>
      <c r="N78" s="88"/>
      <c r="O78" s="88"/>
    </row>
    <row r="79" spans="1:15" x14ac:dyDescent="0.3">
      <c r="A79" s="5"/>
      <c r="B79" s="5"/>
      <c r="C79" s="5"/>
      <c r="D79" s="5"/>
      <c r="E79" s="5"/>
      <c r="F79" s="3"/>
      <c r="G79" s="5"/>
      <c r="H79" s="3"/>
      <c r="I79" s="3"/>
      <c r="J79" s="3"/>
      <c r="K79" s="3"/>
      <c r="L79" s="3"/>
      <c r="M79" s="3"/>
      <c r="N79" s="88"/>
      <c r="O79" s="88"/>
    </row>
    <row r="80" spans="1:15" x14ac:dyDescent="0.3">
      <c r="A80" s="5"/>
      <c r="B80" s="5"/>
      <c r="C80" s="5"/>
      <c r="D80" s="5"/>
      <c r="E80" s="5"/>
      <c r="F80" s="3"/>
      <c r="G80" s="5"/>
      <c r="H80" s="3"/>
      <c r="I80" s="3"/>
      <c r="J80" s="3"/>
      <c r="K80" s="3"/>
      <c r="L80" s="3"/>
      <c r="M80" s="3"/>
      <c r="N80" s="88"/>
      <c r="O80" s="88"/>
    </row>
    <row r="81" spans="1:15" x14ac:dyDescent="0.3">
      <c r="A81" s="5"/>
      <c r="B81" s="5"/>
      <c r="C81" s="5"/>
      <c r="D81" s="5"/>
      <c r="E81" s="5"/>
      <c r="F81" s="3"/>
      <c r="G81" s="5"/>
      <c r="H81" s="3"/>
      <c r="I81" s="3"/>
      <c r="J81" s="3"/>
      <c r="K81" s="3"/>
      <c r="L81" s="3"/>
      <c r="M81" s="3"/>
      <c r="N81" s="88"/>
      <c r="O81" s="88"/>
    </row>
    <row r="82" spans="1:15" x14ac:dyDescent="0.3">
      <c r="A82" s="5"/>
      <c r="B82" s="5"/>
      <c r="C82" s="5"/>
      <c r="D82" s="5"/>
      <c r="E82" s="5"/>
      <c r="F82" s="3"/>
      <c r="G82" s="5"/>
      <c r="H82" s="5"/>
      <c r="I82" s="5"/>
      <c r="J82" s="3"/>
      <c r="K82" s="3"/>
      <c r="L82" s="5"/>
      <c r="M82" s="3"/>
      <c r="N82" s="88"/>
      <c r="O82" s="88"/>
    </row>
    <row r="83" spans="1:15" x14ac:dyDescent="0.3">
      <c r="A83" s="5"/>
      <c r="B83" s="5"/>
      <c r="C83" s="5"/>
      <c r="D83" s="5"/>
      <c r="E83" s="5"/>
      <c r="F83" s="3"/>
      <c r="G83" s="5"/>
      <c r="H83" s="5"/>
      <c r="I83" s="5"/>
      <c r="J83" s="3"/>
      <c r="K83" s="3"/>
      <c r="L83" s="5"/>
      <c r="M83" s="3"/>
      <c r="N83" s="5"/>
      <c r="O83" s="5"/>
    </row>
    <row r="84" spans="1:15" x14ac:dyDescent="0.3">
      <c r="A84" s="5"/>
      <c r="B84" s="5"/>
      <c r="C84" s="5"/>
      <c r="D84" s="5"/>
      <c r="E84" s="5"/>
      <c r="F84" s="3"/>
      <c r="G84" s="5"/>
      <c r="H84" s="5"/>
      <c r="I84" s="5"/>
      <c r="J84" s="3"/>
      <c r="K84" s="3"/>
      <c r="L84" s="5"/>
      <c r="M84" s="3"/>
      <c r="N84" s="5"/>
      <c r="O84" s="5"/>
    </row>
    <row r="85" spans="1:15" x14ac:dyDescent="0.3">
      <c r="A85" s="5"/>
      <c r="B85" s="5"/>
      <c r="C85" s="5"/>
      <c r="D85" s="5"/>
      <c r="E85" s="5"/>
      <c r="F85" s="3"/>
      <c r="G85" s="5"/>
      <c r="H85" s="3"/>
      <c r="I85" s="5"/>
      <c r="J85" s="3"/>
      <c r="K85" s="3"/>
      <c r="L85" s="3"/>
      <c r="M85" s="3"/>
      <c r="N85" s="5"/>
      <c r="O85" s="5"/>
    </row>
    <row r="86" spans="1:15" x14ac:dyDescent="0.3">
      <c r="A86" s="5"/>
      <c r="B86" s="5"/>
      <c r="C86" s="5"/>
      <c r="D86" s="5"/>
      <c r="E86" s="5"/>
      <c r="F86" s="3"/>
      <c r="G86" s="5"/>
      <c r="H86" s="3"/>
      <c r="I86" s="5"/>
      <c r="J86" s="3"/>
      <c r="K86" s="3"/>
      <c r="L86" s="3"/>
      <c r="M86" s="3"/>
      <c r="N86" s="5"/>
      <c r="O86" s="5"/>
    </row>
    <row r="87" spans="1:15" x14ac:dyDescent="0.3">
      <c r="A87" s="5"/>
      <c r="B87" s="5"/>
      <c r="C87" s="5"/>
      <c r="D87" s="5"/>
      <c r="E87" s="5"/>
      <c r="F87" s="3"/>
      <c r="G87" s="5"/>
      <c r="H87" s="3"/>
      <c r="I87" s="5"/>
      <c r="J87" s="3"/>
      <c r="K87" s="3"/>
      <c r="L87" s="3"/>
      <c r="M87" s="3"/>
      <c r="N87" s="5"/>
      <c r="O87" s="5"/>
    </row>
    <row r="88" spans="1:15" x14ac:dyDescent="0.3">
      <c r="A88" s="5"/>
      <c r="B88" s="5"/>
      <c r="C88" s="5"/>
      <c r="D88" s="5"/>
      <c r="E88" s="5"/>
      <c r="F88" s="5"/>
      <c r="G88" s="5"/>
      <c r="H88" s="3"/>
      <c r="I88" s="5"/>
      <c r="J88" s="3"/>
      <c r="K88" s="3"/>
      <c r="L88" s="3"/>
      <c r="M88" s="3"/>
      <c r="N88" s="5"/>
      <c r="O88" s="5"/>
    </row>
    <row r="89" spans="1:15" x14ac:dyDescent="0.3">
      <c r="A89" s="5"/>
      <c r="B89" s="5"/>
      <c r="C89" s="5"/>
      <c r="D89" s="5"/>
      <c r="E89" s="5"/>
      <c r="F89" s="5"/>
      <c r="G89" s="5"/>
      <c r="H89" s="3"/>
      <c r="I89" s="5"/>
      <c r="J89" s="3"/>
      <c r="K89" s="3"/>
      <c r="L89" s="3"/>
      <c r="M89" s="3"/>
      <c r="N89" s="5"/>
      <c r="O89" s="5"/>
    </row>
    <row r="90" spans="1:15" x14ac:dyDescent="0.3">
      <c r="A90" s="5"/>
      <c r="B90" s="5"/>
      <c r="C90" s="5"/>
      <c r="D90" s="5"/>
      <c r="E90" s="5"/>
      <c r="F90" s="5"/>
      <c r="G90" s="5"/>
      <c r="H90" s="3"/>
      <c r="I90" s="5"/>
      <c r="J90" s="3"/>
      <c r="K90" s="3"/>
      <c r="L90" s="3"/>
      <c r="M90" s="3"/>
      <c r="N90" s="5"/>
      <c r="O90" s="5"/>
    </row>
    <row r="91" spans="1:15" x14ac:dyDescent="0.3">
      <c r="A91" s="5"/>
      <c r="B91" s="5"/>
      <c r="C91" s="5"/>
      <c r="D91" s="5"/>
      <c r="E91" s="5"/>
      <c r="F91" s="29"/>
      <c r="G91" s="29"/>
      <c r="H91" s="9"/>
      <c r="I91" s="29"/>
      <c r="J91" s="9"/>
      <c r="K91" s="9"/>
      <c r="L91" s="9"/>
      <c r="M91" s="9"/>
      <c r="N91" s="5"/>
      <c r="O91" s="5"/>
    </row>
    <row r="92" spans="1:15" x14ac:dyDescent="0.3">
      <c r="A92" s="1"/>
      <c r="B92" s="1"/>
      <c r="C92" s="1"/>
      <c r="D92" s="1"/>
      <c r="E92" s="1"/>
      <c r="F92" s="29"/>
      <c r="G92" s="29"/>
      <c r="H92" s="9"/>
      <c r="I92" s="29"/>
      <c r="J92" s="9"/>
      <c r="K92" s="9"/>
      <c r="L92" s="9"/>
      <c r="M92" s="9"/>
      <c r="N92" s="5"/>
      <c r="O92" s="5"/>
    </row>
    <row r="93" spans="1:15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x14ac:dyDescent="0.3">
      <c r="A94" s="1"/>
      <c r="B94" s="1"/>
      <c r="C94" s="1"/>
      <c r="D94" s="1"/>
      <c r="E94" s="1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x14ac:dyDescent="0.3">
      <c r="A95" s="5"/>
      <c r="B95" s="5"/>
      <c r="C95" s="5"/>
      <c r="D95" s="5"/>
      <c r="E95" s="5"/>
      <c r="F95" s="5"/>
      <c r="G95" s="5"/>
      <c r="H95" s="3"/>
      <c r="I95" s="3"/>
      <c r="J95" s="3"/>
      <c r="K95" s="3"/>
      <c r="L95" s="3"/>
      <c r="M95" s="3"/>
      <c r="N95" s="5"/>
      <c r="O95" s="5"/>
    </row>
    <row r="96" spans="1:15" x14ac:dyDescent="0.3">
      <c r="A96" s="5"/>
      <c r="B96" s="5"/>
      <c r="C96" s="5"/>
      <c r="D96" s="5"/>
      <c r="E96" s="5"/>
      <c r="F96" s="5"/>
      <c r="G96" s="5"/>
      <c r="H96" s="3"/>
      <c r="I96" s="3"/>
      <c r="J96" s="3"/>
      <c r="K96" s="3"/>
      <c r="L96" s="3"/>
      <c r="M96" s="3"/>
      <c r="N96" s="5"/>
      <c r="O96" s="5"/>
    </row>
    <row r="97" spans="1:15" x14ac:dyDescent="0.3">
      <c r="A97" s="5"/>
      <c r="B97" s="5"/>
      <c r="C97" s="5"/>
      <c r="D97" s="5"/>
      <c r="E97" s="5"/>
      <c r="F97" s="5"/>
      <c r="G97" s="5"/>
      <c r="H97" s="3"/>
      <c r="I97" s="3"/>
      <c r="J97" s="14"/>
      <c r="K97" s="14"/>
      <c r="L97" s="3"/>
      <c r="M97" s="3"/>
      <c r="N97" s="5"/>
      <c r="O97" s="5"/>
    </row>
    <row r="98" spans="1:15" x14ac:dyDescent="0.3">
      <c r="A98" s="1"/>
      <c r="B98" s="1"/>
      <c r="C98" s="1"/>
      <c r="D98" s="1"/>
      <c r="E98" s="1"/>
      <c r="F98" s="5"/>
      <c r="G98" s="5"/>
      <c r="H98" s="3"/>
      <c r="I98" s="3"/>
      <c r="J98" s="3"/>
      <c r="K98" s="3"/>
      <c r="L98" s="3"/>
      <c r="M98" s="3"/>
      <c r="N98" s="5"/>
      <c r="O98" s="5"/>
    </row>
    <row r="99" spans="1:15" x14ac:dyDescent="0.3">
      <c r="A99" s="5"/>
      <c r="B99" s="5"/>
      <c r="C99" s="5"/>
      <c r="D99" s="5"/>
      <c r="E99" s="5"/>
      <c r="H99" s="3"/>
      <c r="I99" s="3"/>
      <c r="J99" s="3"/>
      <c r="K99" s="3"/>
      <c r="L99" s="3"/>
      <c r="M99" s="3"/>
    </row>
    <row r="100" spans="1:15" x14ac:dyDescent="0.3">
      <c r="A100" s="1"/>
      <c r="B100" s="1"/>
      <c r="C100" s="1"/>
      <c r="D100" s="1"/>
      <c r="E100" s="1"/>
      <c r="H100" s="3"/>
      <c r="I100" s="3"/>
      <c r="J100" s="3"/>
      <c r="K100" s="3"/>
      <c r="L100" s="3"/>
      <c r="M100" s="3"/>
    </row>
  </sheetData>
  <mergeCells count="6">
    <mergeCell ref="B2:C2"/>
    <mergeCell ref="I1:N1"/>
    <mergeCell ref="F2:H2"/>
    <mergeCell ref="I2:K2"/>
    <mergeCell ref="L2:N2"/>
    <mergeCell ref="D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8762E-5B5A-4386-8490-F340D0018CAE}">
  <sheetPr>
    <tabColor theme="7" tint="0.39997558519241921"/>
  </sheetPr>
  <dimension ref="A1:O89"/>
  <sheetViews>
    <sheetView zoomScale="90" zoomScaleNormal="90" workbookViewId="0">
      <pane ySplit="3" topLeftCell="A28" activePane="bottomLeft" state="frozen"/>
      <selection pane="bottomLeft" activeCell="B35" sqref="B35"/>
    </sheetView>
  </sheetViews>
  <sheetFormatPr defaultRowHeight="14.4" x14ac:dyDescent="0.3"/>
  <cols>
    <col min="1" max="1" width="41.44140625" bestFit="1" customWidth="1"/>
    <col min="2" max="2" width="20.88671875" customWidth="1"/>
    <col min="3" max="3" width="25.5546875" customWidth="1"/>
    <col min="4" max="4" width="13.6640625" customWidth="1"/>
    <col min="5" max="5" width="27.109375" customWidth="1"/>
    <col min="6" max="6" width="19.6640625" bestFit="1" customWidth="1"/>
    <col min="7" max="7" width="16.33203125" bestFit="1" customWidth="1"/>
    <col min="8" max="8" width="6.6640625" customWidth="1"/>
    <col min="9" max="9" width="16.33203125" bestFit="1" customWidth="1"/>
    <col min="10" max="11" width="18.6640625" bestFit="1" customWidth="1"/>
    <col min="12" max="12" width="14" bestFit="1" customWidth="1"/>
    <col min="13" max="13" width="18.6640625" bestFit="1" customWidth="1"/>
    <col min="14" max="14" width="14" bestFit="1" customWidth="1"/>
    <col min="15" max="15" width="15.109375" customWidth="1"/>
  </cols>
  <sheetData>
    <row r="1" spans="1:15" x14ac:dyDescent="0.3">
      <c r="I1" s="175" t="s">
        <v>154</v>
      </c>
      <c r="J1" s="175"/>
      <c r="K1" s="175"/>
      <c r="L1" s="175"/>
      <c r="M1" s="175"/>
      <c r="N1" s="175"/>
    </row>
    <row r="2" spans="1:15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/>
      <c r="I2" s="174" t="s">
        <v>1</v>
      </c>
      <c r="J2" s="174"/>
      <c r="K2" s="174"/>
      <c r="L2" s="174" t="s">
        <v>5</v>
      </c>
      <c r="M2" s="174"/>
      <c r="N2" s="174"/>
      <c r="O2" t="s">
        <v>670</v>
      </c>
    </row>
    <row r="3" spans="1:15" x14ac:dyDescent="0.3">
      <c r="B3" t="s">
        <v>2</v>
      </c>
      <c r="C3" t="s">
        <v>3</v>
      </c>
      <c r="D3" s="71" t="s">
        <v>2</v>
      </c>
      <c r="E3" s="71" t="s">
        <v>3</v>
      </c>
      <c r="F3" t="s">
        <v>2</v>
      </c>
      <c r="G3" t="s">
        <v>3</v>
      </c>
      <c r="H3" t="s">
        <v>4</v>
      </c>
      <c r="I3" t="s">
        <v>2</v>
      </c>
      <c r="J3" t="s">
        <v>3</v>
      </c>
      <c r="K3" t="s">
        <v>4</v>
      </c>
      <c r="L3" t="s">
        <v>2</v>
      </c>
      <c r="M3" t="s">
        <v>3</v>
      </c>
      <c r="N3" t="s">
        <v>4</v>
      </c>
      <c r="O3" t="s">
        <v>3</v>
      </c>
    </row>
    <row r="4" spans="1:15" ht="18" x14ac:dyDescent="0.35">
      <c r="A4" s="21"/>
      <c r="B4" s="21"/>
      <c r="C4" s="21"/>
      <c r="D4" s="21"/>
      <c r="E4" s="21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.6" x14ac:dyDescent="0.3">
      <c r="A5" s="22" t="s">
        <v>42</v>
      </c>
      <c r="B5" s="72">
        <v>161282</v>
      </c>
      <c r="C5" s="72"/>
      <c r="D5" s="72">
        <v>113333</v>
      </c>
      <c r="E5" s="72">
        <v>131958</v>
      </c>
      <c r="F5" s="94">
        <v>168000</v>
      </c>
      <c r="G5" s="94">
        <v>164796</v>
      </c>
      <c r="H5" s="94"/>
      <c r="I5" s="88">
        <v>178080</v>
      </c>
      <c r="J5" s="75">
        <v>173040</v>
      </c>
      <c r="K5" s="94">
        <v>173040</v>
      </c>
      <c r="M5" s="76">
        <v>182532</v>
      </c>
      <c r="N5" s="76">
        <v>183410</v>
      </c>
      <c r="O5" s="72">
        <v>182532</v>
      </c>
    </row>
    <row r="6" spans="1:15" ht="15.6" x14ac:dyDescent="0.3">
      <c r="A6" s="22" t="s">
        <v>76</v>
      </c>
      <c r="B6" s="72">
        <v>137167</v>
      </c>
      <c r="C6" s="72"/>
      <c r="D6" s="72">
        <v>168959</v>
      </c>
      <c r="E6" s="72">
        <v>146863</v>
      </c>
      <c r="F6" s="94">
        <v>188427</v>
      </c>
      <c r="G6" s="94">
        <v>186630</v>
      </c>
      <c r="H6" s="94"/>
      <c r="I6" s="88">
        <v>203952</v>
      </c>
      <c r="J6" s="75">
        <v>204029</v>
      </c>
      <c r="K6" s="94">
        <v>204029</v>
      </c>
      <c r="M6" s="76">
        <v>219854</v>
      </c>
      <c r="N6" s="76">
        <v>198000</v>
      </c>
      <c r="O6" s="72">
        <v>176904</v>
      </c>
    </row>
    <row r="7" spans="1:15" ht="15.6" x14ac:dyDescent="0.3">
      <c r="A7" s="22" t="s">
        <v>43</v>
      </c>
      <c r="B7" s="72">
        <v>12073864</v>
      </c>
      <c r="C7" s="72"/>
      <c r="D7" s="72">
        <v>12789270</v>
      </c>
      <c r="E7" s="72">
        <v>12580608</v>
      </c>
      <c r="F7" s="94">
        <v>13266577</v>
      </c>
      <c r="G7" s="94">
        <v>13216476</v>
      </c>
      <c r="H7" s="94"/>
      <c r="I7" s="88">
        <v>13327651</v>
      </c>
      <c r="J7" s="75">
        <v>13728096</v>
      </c>
      <c r="K7" s="94">
        <v>13425415</v>
      </c>
      <c r="M7" s="76">
        <v>14005872</v>
      </c>
      <c r="N7" s="76">
        <v>13980215</v>
      </c>
      <c r="O7" s="72">
        <v>14086656</v>
      </c>
    </row>
    <row r="8" spans="1:15" ht="18" x14ac:dyDescent="0.35">
      <c r="A8" s="22" t="s">
        <v>255</v>
      </c>
      <c r="B8" s="72">
        <v>285965</v>
      </c>
      <c r="C8" s="72"/>
      <c r="D8" s="72">
        <v>297767</v>
      </c>
      <c r="E8" s="72">
        <v>296210</v>
      </c>
      <c r="F8" s="94">
        <v>374314</v>
      </c>
      <c r="G8" s="94">
        <v>390200</v>
      </c>
      <c r="H8" s="106"/>
      <c r="I8" s="88">
        <v>385251</v>
      </c>
      <c r="J8" s="75">
        <v>376510</v>
      </c>
      <c r="K8" s="94">
        <v>389231</v>
      </c>
      <c r="M8" s="76">
        <v>383810</v>
      </c>
      <c r="N8" s="102">
        <v>379843</v>
      </c>
      <c r="O8" s="72">
        <v>376390</v>
      </c>
    </row>
    <row r="9" spans="1:15" ht="15.6" x14ac:dyDescent="0.3">
      <c r="A9" s="22" t="s">
        <v>77</v>
      </c>
      <c r="B9" s="72">
        <v>184725</v>
      </c>
      <c r="C9" s="72"/>
      <c r="D9" s="72">
        <v>188100</v>
      </c>
      <c r="E9" s="72">
        <v>189900</v>
      </c>
      <c r="F9" s="123">
        <v>196575</v>
      </c>
      <c r="G9" s="75">
        <v>189300</v>
      </c>
      <c r="H9" s="88"/>
      <c r="I9" s="88">
        <v>295775</v>
      </c>
      <c r="J9" s="75">
        <v>199200</v>
      </c>
      <c r="K9" s="75">
        <v>261650</v>
      </c>
      <c r="M9" s="80">
        <v>308900</v>
      </c>
      <c r="N9" s="101">
        <v>323900</v>
      </c>
      <c r="O9" s="75">
        <v>334900</v>
      </c>
    </row>
    <row r="10" spans="1:15" ht="15.6" x14ac:dyDescent="0.3">
      <c r="A10" s="22" t="s">
        <v>78</v>
      </c>
      <c r="B10" s="72">
        <v>8221</v>
      </c>
      <c r="C10" s="72"/>
      <c r="D10" s="72">
        <v>7560</v>
      </c>
      <c r="E10" s="72">
        <v>14985</v>
      </c>
      <c r="F10" s="123">
        <v>0</v>
      </c>
      <c r="G10" s="75">
        <v>0</v>
      </c>
      <c r="H10" s="88"/>
      <c r="I10" s="88">
        <v>0</v>
      </c>
      <c r="J10" s="75">
        <v>0</v>
      </c>
      <c r="K10" s="75">
        <v>0</v>
      </c>
      <c r="M10" s="80">
        <v>0</v>
      </c>
      <c r="N10" s="29"/>
    </row>
    <row r="11" spans="1:15" ht="15.6" x14ac:dyDescent="0.3">
      <c r="A11" s="22" t="s">
        <v>44</v>
      </c>
      <c r="B11" s="72">
        <v>1310445</v>
      </c>
      <c r="C11" s="72"/>
      <c r="D11" s="72">
        <v>1450201</v>
      </c>
      <c r="E11" s="72">
        <v>1344391</v>
      </c>
      <c r="F11" s="123">
        <v>1367815</v>
      </c>
      <c r="G11" s="75">
        <v>1593328</v>
      </c>
      <c r="H11" s="88"/>
      <c r="I11" s="88">
        <v>1867660</v>
      </c>
      <c r="J11" s="75">
        <v>1543328</v>
      </c>
      <c r="K11" s="75">
        <v>1744350</v>
      </c>
      <c r="M11" s="80">
        <v>1894365</v>
      </c>
      <c r="N11" s="101">
        <v>1894365</v>
      </c>
      <c r="O11" s="75">
        <v>1532686</v>
      </c>
    </row>
    <row r="12" spans="1:15" ht="15.6" x14ac:dyDescent="0.3">
      <c r="A12" s="22" t="s">
        <v>45</v>
      </c>
      <c r="B12" s="72">
        <v>1566400</v>
      </c>
      <c r="C12" s="72"/>
      <c r="D12" s="72">
        <v>1933302</v>
      </c>
      <c r="E12" s="72">
        <v>1890435</v>
      </c>
      <c r="F12" s="123">
        <v>1955198</v>
      </c>
      <c r="G12" s="75">
        <v>1910700</v>
      </c>
      <c r="H12" s="75"/>
      <c r="I12" s="88">
        <v>1867705</v>
      </c>
      <c r="J12" s="75">
        <v>1910700</v>
      </c>
      <c r="K12" s="75">
        <v>1910700</v>
      </c>
      <c r="M12" s="80">
        <v>1871100</v>
      </c>
      <c r="N12" s="80">
        <v>1865035</v>
      </c>
      <c r="O12" s="75">
        <v>1859760</v>
      </c>
    </row>
    <row r="13" spans="1:15" ht="15.6" x14ac:dyDescent="0.3">
      <c r="A13" s="22" t="s">
        <v>256</v>
      </c>
      <c r="B13" s="72">
        <v>20798</v>
      </c>
      <c r="C13" s="72"/>
      <c r="D13" s="72">
        <v>22002</v>
      </c>
      <c r="E13" s="72">
        <v>25222</v>
      </c>
      <c r="F13" s="123">
        <v>26020</v>
      </c>
      <c r="G13" s="75">
        <v>26993</v>
      </c>
      <c r="H13" s="75"/>
      <c r="I13" s="88">
        <v>27207</v>
      </c>
      <c r="J13" s="75">
        <v>32719</v>
      </c>
      <c r="K13" s="75">
        <v>27313</v>
      </c>
      <c r="M13" s="80">
        <v>34255</v>
      </c>
      <c r="N13" s="80">
        <v>28473</v>
      </c>
      <c r="O13" s="75">
        <v>33634</v>
      </c>
    </row>
    <row r="14" spans="1:15" ht="15.6" x14ac:dyDescent="0.3">
      <c r="A14" s="22" t="s">
        <v>47</v>
      </c>
      <c r="B14" s="72">
        <v>828778</v>
      </c>
      <c r="C14" s="72"/>
      <c r="D14" s="72">
        <v>875836</v>
      </c>
      <c r="E14" s="72">
        <v>911783</v>
      </c>
      <c r="F14" s="123">
        <v>911855</v>
      </c>
      <c r="G14" s="75">
        <v>979601</v>
      </c>
      <c r="H14" s="75"/>
      <c r="I14" s="88">
        <v>950579</v>
      </c>
      <c r="J14" s="75">
        <v>987255</v>
      </c>
      <c r="K14" s="75">
        <v>953269</v>
      </c>
      <c r="M14" s="80">
        <v>1036754</v>
      </c>
      <c r="N14" s="80">
        <v>990342</v>
      </c>
      <c r="O14" s="75">
        <v>1037438</v>
      </c>
    </row>
    <row r="15" spans="1:15" ht="15.6" x14ac:dyDescent="0.3">
      <c r="A15" s="22" t="s">
        <v>48</v>
      </c>
      <c r="B15" s="72">
        <v>195368</v>
      </c>
      <c r="C15" s="72"/>
      <c r="D15" s="72">
        <v>207127</v>
      </c>
      <c r="E15" s="72">
        <v>215351</v>
      </c>
      <c r="F15" s="123">
        <v>214425</v>
      </c>
      <c r="G15" s="75">
        <v>230236</v>
      </c>
      <c r="H15" s="75"/>
      <c r="I15" s="88">
        <v>224904</v>
      </c>
      <c r="J15" s="75">
        <v>237213</v>
      </c>
      <c r="K15" s="75">
        <v>223906</v>
      </c>
      <c r="M15" s="80">
        <v>248349</v>
      </c>
      <c r="N15" s="80">
        <v>235978</v>
      </c>
      <c r="O15" s="75">
        <v>243853</v>
      </c>
    </row>
    <row r="16" spans="1:15" ht="15.6" x14ac:dyDescent="0.3">
      <c r="A16" s="22" t="s">
        <v>49</v>
      </c>
      <c r="B16" s="72">
        <v>1919587</v>
      </c>
      <c r="C16" s="72"/>
      <c r="D16" s="72">
        <v>2159102</v>
      </c>
      <c r="E16" s="72">
        <v>2117218</v>
      </c>
      <c r="F16" s="123">
        <v>2313920</v>
      </c>
      <c r="G16" s="75">
        <v>2342063</v>
      </c>
      <c r="H16" s="75"/>
      <c r="I16" s="88">
        <v>2417313</v>
      </c>
      <c r="J16" s="75">
        <v>2413029</v>
      </c>
      <c r="K16" s="75">
        <v>2388037</v>
      </c>
      <c r="M16" s="80">
        <v>2552004</v>
      </c>
      <c r="N16" s="80">
        <v>2542171</v>
      </c>
      <c r="O16" s="75">
        <v>2514210</v>
      </c>
    </row>
    <row r="17" spans="1:15" ht="15.6" x14ac:dyDescent="0.3">
      <c r="A17" s="22" t="s">
        <v>79</v>
      </c>
      <c r="B17" s="72">
        <v>107</v>
      </c>
      <c r="C17" s="72"/>
      <c r="D17" s="72">
        <v>98</v>
      </c>
      <c r="E17" s="72">
        <v>0</v>
      </c>
      <c r="F17" s="123">
        <v>0</v>
      </c>
      <c r="G17" s="75">
        <v>0</v>
      </c>
      <c r="H17" s="75"/>
      <c r="I17" s="88">
        <v>0</v>
      </c>
      <c r="J17" s="75">
        <v>0</v>
      </c>
      <c r="K17" s="75">
        <v>0</v>
      </c>
      <c r="M17" s="80">
        <v>0</v>
      </c>
      <c r="N17" s="80">
        <v>0</v>
      </c>
      <c r="O17" s="75">
        <v>0</v>
      </c>
    </row>
    <row r="18" spans="1:15" ht="15.6" x14ac:dyDescent="0.3">
      <c r="A18" s="22" t="s">
        <v>50</v>
      </c>
      <c r="B18" s="72">
        <v>101750</v>
      </c>
      <c r="C18" s="72"/>
      <c r="D18" s="72">
        <v>96800</v>
      </c>
      <c r="E18" s="72">
        <v>102112</v>
      </c>
      <c r="F18" s="123">
        <v>103290</v>
      </c>
      <c r="G18" s="75">
        <v>101320</v>
      </c>
      <c r="H18" s="75"/>
      <c r="I18" s="88">
        <v>106194</v>
      </c>
      <c r="J18" s="75">
        <v>107058</v>
      </c>
      <c r="K18" s="75">
        <v>105274</v>
      </c>
      <c r="M18" s="80">
        <v>108154</v>
      </c>
      <c r="N18" s="80">
        <v>106940</v>
      </c>
      <c r="O18" s="75">
        <v>110102</v>
      </c>
    </row>
    <row r="19" spans="1:15" ht="17.399999999999999" x14ac:dyDescent="0.45">
      <c r="A19" s="22" t="s">
        <v>51</v>
      </c>
      <c r="B19" s="73">
        <v>154177</v>
      </c>
      <c r="C19" s="72"/>
      <c r="D19" s="91">
        <v>149229</v>
      </c>
      <c r="E19" s="73">
        <v>220751</v>
      </c>
      <c r="F19" s="124">
        <v>156238</v>
      </c>
      <c r="G19" s="79">
        <v>182990</v>
      </c>
      <c r="H19" s="75"/>
      <c r="I19" s="79">
        <v>184332</v>
      </c>
      <c r="J19" s="83">
        <v>234000</v>
      </c>
      <c r="K19" s="79">
        <v>219968</v>
      </c>
      <c r="M19" s="79">
        <v>234000</v>
      </c>
      <c r="N19" s="79">
        <v>125963</v>
      </c>
      <c r="O19" s="79">
        <v>104501</v>
      </c>
    </row>
    <row r="20" spans="1:15" ht="15.6" x14ac:dyDescent="0.3">
      <c r="A20" s="22" t="s">
        <v>52</v>
      </c>
      <c r="B20" s="72">
        <f>SUM(B5:B19)</f>
        <v>18948634</v>
      </c>
      <c r="C20" s="72"/>
      <c r="D20" s="72">
        <f>SUM(D5:D19)</f>
        <v>20458686</v>
      </c>
      <c r="E20" s="72">
        <f>SUM(E5:E19)</f>
        <v>20187787</v>
      </c>
      <c r="F20" s="123">
        <v>21242655</v>
      </c>
      <c r="G20" s="75">
        <f>SUM(G5:G19)</f>
        <v>21514633</v>
      </c>
      <c r="H20" s="75"/>
      <c r="I20" s="75">
        <f>SUM(I5:I19)</f>
        <v>22036603</v>
      </c>
      <c r="J20" s="75">
        <v>22146177</v>
      </c>
      <c r="K20" s="75">
        <v>22076182</v>
      </c>
      <c r="M20" s="80">
        <v>23079949</v>
      </c>
      <c r="N20" s="80">
        <f>SUM(N5:N19)</f>
        <v>22854635</v>
      </c>
      <c r="O20" s="75">
        <f>SUM(O5:O19)</f>
        <v>22593566</v>
      </c>
    </row>
    <row r="21" spans="1:15" x14ac:dyDescent="0.3">
      <c r="A21" s="5"/>
      <c r="B21" s="75"/>
      <c r="C21" s="75"/>
      <c r="D21" s="88"/>
      <c r="E21" s="75"/>
      <c r="F21" s="75"/>
      <c r="G21" s="75"/>
      <c r="H21" s="75"/>
      <c r="I21" s="75"/>
      <c r="J21" s="75"/>
      <c r="K21" s="75"/>
      <c r="L21" s="75"/>
      <c r="M21" s="75"/>
      <c r="N21" s="3"/>
      <c r="O21" s="75"/>
    </row>
    <row r="22" spans="1:15" x14ac:dyDescent="0.3">
      <c r="A22" s="5" t="s">
        <v>53</v>
      </c>
      <c r="B22" s="75">
        <v>3077</v>
      </c>
      <c r="C22" s="75"/>
      <c r="D22" s="72">
        <v>3159</v>
      </c>
      <c r="E22" s="75">
        <v>5944</v>
      </c>
      <c r="F22" s="75">
        <v>3611</v>
      </c>
      <c r="G22" s="75">
        <v>5794</v>
      </c>
      <c r="H22" s="75"/>
      <c r="I22" s="88">
        <v>3278</v>
      </c>
      <c r="J22" s="75">
        <v>5794</v>
      </c>
      <c r="K22" s="75">
        <v>5794</v>
      </c>
      <c r="L22" s="88"/>
      <c r="M22" s="80">
        <v>5794</v>
      </c>
      <c r="N22" s="80">
        <v>3294</v>
      </c>
      <c r="O22" s="75">
        <v>4000</v>
      </c>
    </row>
    <row r="23" spans="1:15" x14ac:dyDescent="0.3">
      <c r="A23" s="5" t="s">
        <v>286</v>
      </c>
      <c r="B23" s="75">
        <v>135751</v>
      </c>
      <c r="C23" s="75"/>
      <c r="D23" s="72">
        <v>171170</v>
      </c>
      <c r="E23" s="75">
        <v>181176</v>
      </c>
      <c r="F23" s="80">
        <v>76352</v>
      </c>
      <c r="G23" s="75">
        <v>77430</v>
      </c>
      <c r="H23" s="75"/>
      <c r="I23" s="88">
        <v>73026</v>
      </c>
      <c r="J23" s="75">
        <v>87582</v>
      </c>
      <c r="K23" s="75">
        <v>87582</v>
      </c>
      <c r="L23" s="88"/>
      <c r="M23" s="80">
        <v>92390</v>
      </c>
      <c r="N23" s="80">
        <v>86469</v>
      </c>
      <c r="O23" s="75">
        <v>68390</v>
      </c>
    </row>
    <row r="24" spans="1:15" ht="16.2" x14ac:dyDescent="0.45">
      <c r="A24" s="5" t="s">
        <v>290</v>
      </c>
      <c r="B24" s="79">
        <v>83034</v>
      </c>
      <c r="C24" s="75"/>
      <c r="D24" s="73">
        <v>81197</v>
      </c>
      <c r="E24" s="126">
        <v>115185</v>
      </c>
      <c r="F24" s="79">
        <v>71334</v>
      </c>
      <c r="G24" s="79">
        <v>105625</v>
      </c>
      <c r="H24" s="75"/>
      <c r="I24" s="129">
        <v>63597</v>
      </c>
      <c r="J24" s="83">
        <v>105625</v>
      </c>
      <c r="K24" s="79">
        <v>95625</v>
      </c>
      <c r="L24" s="88"/>
      <c r="M24" s="79">
        <v>105625</v>
      </c>
      <c r="N24" s="79">
        <v>89625</v>
      </c>
      <c r="O24" s="79">
        <v>111040</v>
      </c>
    </row>
    <row r="25" spans="1:15" x14ac:dyDescent="0.3">
      <c r="A25" s="5" t="s">
        <v>258</v>
      </c>
      <c r="B25" s="75">
        <f>SUM(B22:B24)</f>
        <v>221862</v>
      </c>
      <c r="C25" s="75"/>
      <c r="D25" s="88">
        <f>SUM(D22:D24)</f>
        <v>255526</v>
      </c>
      <c r="E25" s="75">
        <f>SUM(E22:E24)</f>
        <v>302305</v>
      </c>
      <c r="F25" s="75">
        <v>151297</v>
      </c>
      <c r="G25" s="75">
        <f>SUM(G22:G24)</f>
        <v>188849</v>
      </c>
      <c r="H25" s="75"/>
      <c r="I25" s="75">
        <f>SUM(I22:I24)</f>
        <v>139901</v>
      </c>
      <c r="J25" s="75">
        <v>199001</v>
      </c>
      <c r="K25" s="75">
        <v>189001</v>
      </c>
      <c r="L25" s="84"/>
      <c r="M25" s="80">
        <v>203809</v>
      </c>
      <c r="N25" s="88">
        <f>SUM(N22:N24)</f>
        <v>179388</v>
      </c>
      <c r="O25" s="75">
        <f>SUM(O22:O24)</f>
        <v>183430</v>
      </c>
    </row>
    <row r="26" spans="1:15" x14ac:dyDescent="0.3">
      <c r="B26" s="75"/>
      <c r="C26" s="75"/>
      <c r="D26" s="84"/>
      <c r="E26" s="75"/>
      <c r="F26" s="75"/>
      <c r="G26" s="75"/>
      <c r="H26" s="75"/>
      <c r="I26" s="75"/>
      <c r="J26" s="75"/>
      <c r="K26" s="84"/>
      <c r="L26" s="84"/>
      <c r="M26" s="84"/>
      <c r="N26" s="5"/>
      <c r="O26" s="75"/>
    </row>
    <row r="27" spans="1:15" x14ac:dyDescent="0.3">
      <c r="A27" s="5" t="s">
        <v>259</v>
      </c>
      <c r="B27" s="75">
        <v>234</v>
      </c>
      <c r="C27" s="75"/>
      <c r="D27" s="88">
        <v>0</v>
      </c>
      <c r="E27" s="75">
        <v>8000</v>
      </c>
      <c r="F27" s="75">
        <v>0</v>
      </c>
      <c r="G27" s="75">
        <v>0</v>
      </c>
      <c r="H27" s="75"/>
      <c r="I27" s="75">
        <v>3562</v>
      </c>
      <c r="J27" s="75">
        <v>4000</v>
      </c>
      <c r="K27" s="84">
        <v>4000</v>
      </c>
      <c r="L27" s="84"/>
      <c r="M27" s="75">
        <v>4000</v>
      </c>
      <c r="N27" s="88">
        <v>2500</v>
      </c>
      <c r="O27" s="75">
        <v>4000</v>
      </c>
    </row>
    <row r="28" spans="1:15" x14ac:dyDescent="0.3">
      <c r="A28" s="5" t="s">
        <v>260</v>
      </c>
      <c r="B28" s="75">
        <v>20154</v>
      </c>
      <c r="C28" s="75"/>
      <c r="D28" s="88">
        <v>30362</v>
      </c>
      <c r="E28" s="75">
        <v>40900</v>
      </c>
      <c r="F28" s="75">
        <v>46352</v>
      </c>
      <c r="G28" s="75">
        <v>55400</v>
      </c>
      <c r="H28" s="75"/>
      <c r="I28" s="75">
        <v>55877</v>
      </c>
      <c r="J28" s="75">
        <v>59528</v>
      </c>
      <c r="K28" s="84">
        <v>59528</v>
      </c>
      <c r="L28" s="84"/>
      <c r="M28" s="75">
        <v>61833</v>
      </c>
      <c r="N28" s="88">
        <v>56833</v>
      </c>
      <c r="O28" s="75">
        <v>22226</v>
      </c>
    </row>
    <row r="29" spans="1:15" x14ac:dyDescent="0.3">
      <c r="A29" s="5" t="s">
        <v>287</v>
      </c>
      <c r="B29" s="75">
        <v>19715</v>
      </c>
      <c r="C29" s="75"/>
      <c r="D29" s="88">
        <v>28699</v>
      </c>
      <c r="E29" s="75">
        <v>48350</v>
      </c>
      <c r="F29" s="75">
        <v>21473</v>
      </c>
      <c r="G29" s="75">
        <v>48650</v>
      </c>
      <c r="H29" s="75"/>
      <c r="I29" s="75">
        <v>27146</v>
      </c>
      <c r="J29" s="75">
        <v>48650</v>
      </c>
      <c r="K29" s="75">
        <v>43650</v>
      </c>
      <c r="L29" s="75"/>
      <c r="M29" s="75">
        <v>39150</v>
      </c>
      <c r="N29" s="88">
        <v>25150</v>
      </c>
      <c r="O29" s="75">
        <v>35650</v>
      </c>
    </row>
    <row r="30" spans="1:15" x14ac:dyDescent="0.3">
      <c r="A30" s="5" t="s">
        <v>261</v>
      </c>
      <c r="B30" s="75">
        <v>5103</v>
      </c>
      <c r="C30" s="75"/>
      <c r="D30" s="88">
        <v>27020</v>
      </c>
      <c r="E30" s="75">
        <v>10500</v>
      </c>
      <c r="F30" s="75">
        <v>5992</v>
      </c>
      <c r="G30" s="75">
        <v>10000</v>
      </c>
      <c r="H30" s="75"/>
      <c r="I30" s="75">
        <v>5212</v>
      </c>
      <c r="J30" s="75">
        <v>12400</v>
      </c>
      <c r="K30" s="75">
        <v>12400</v>
      </c>
      <c r="L30" s="75"/>
      <c r="M30" s="75">
        <v>13900</v>
      </c>
      <c r="N30" s="88">
        <v>9800</v>
      </c>
      <c r="O30" s="75">
        <v>15150</v>
      </c>
    </row>
    <row r="31" spans="1:15" x14ac:dyDescent="0.3">
      <c r="A31" s="5" t="s">
        <v>56</v>
      </c>
      <c r="B31" s="75">
        <v>2198</v>
      </c>
      <c r="C31" s="75"/>
      <c r="D31" s="88">
        <v>7592</v>
      </c>
      <c r="E31" s="75">
        <v>8200</v>
      </c>
      <c r="F31" s="75">
        <v>2175</v>
      </c>
      <c r="G31" s="75">
        <v>7000</v>
      </c>
      <c r="H31" s="75"/>
      <c r="I31" s="75">
        <v>5014</v>
      </c>
      <c r="J31" s="75">
        <v>7000</v>
      </c>
      <c r="K31" s="75">
        <v>7000</v>
      </c>
      <c r="L31" s="75"/>
      <c r="M31" s="75">
        <v>7000</v>
      </c>
      <c r="N31" s="88">
        <v>5000</v>
      </c>
      <c r="O31" s="75">
        <v>7500</v>
      </c>
    </row>
    <row r="32" spans="1:15" ht="16.2" x14ac:dyDescent="0.45">
      <c r="A32" s="5" t="s">
        <v>288</v>
      </c>
      <c r="B32" s="79">
        <v>5949</v>
      </c>
      <c r="C32" s="75"/>
      <c r="D32" s="129">
        <v>4359</v>
      </c>
      <c r="E32" s="79">
        <v>6410</v>
      </c>
      <c r="F32" s="79">
        <v>4599</v>
      </c>
      <c r="G32" s="79">
        <v>6410</v>
      </c>
      <c r="H32" s="75"/>
      <c r="I32" s="79">
        <v>6258</v>
      </c>
      <c r="J32" s="83">
        <v>7126</v>
      </c>
      <c r="K32" s="79">
        <v>7126</v>
      </c>
      <c r="L32" s="75"/>
      <c r="M32" s="79">
        <v>9358</v>
      </c>
      <c r="N32" s="129">
        <v>9358</v>
      </c>
      <c r="O32" s="79">
        <v>10720</v>
      </c>
    </row>
    <row r="33" spans="1:15" x14ac:dyDescent="0.3">
      <c r="A33" s="5" t="s">
        <v>265</v>
      </c>
      <c r="B33" s="75">
        <f>SUM(B27:B32)</f>
        <v>53353</v>
      </c>
      <c r="C33" s="75"/>
      <c r="D33" s="88">
        <f>SUM(D27:D32)</f>
        <v>98032</v>
      </c>
      <c r="E33" s="75">
        <f>SUM(E27:E32)</f>
        <v>122360</v>
      </c>
      <c r="F33" s="75">
        <v>81183</v>
      </c>
      <c r="G33" s="75">
        <f>SUM(G27:G32)</f>
        <v>127460</v>
      </c>
      <c r="H33" s="75"/>
      <c r="I33" s="75">
        <f>SUM(I27:I32)</f>
        <v>103069</v>
      </c>
      <c r="J33" s="75">
        <v>138704</v>
      </c>
      <c r="K33" s="75">
        <v>133074</v>
      </c>
      <c r="L33" s="75"/>
      <c r="M33" s="75">
        <v>135241</v>
      </c>
      <c r="N33" s="88">
        <f>SUM(N27:N32)</f>
        <v>108641</v>
      </c>
      <c r="O33" s="75">
        <f>SUM(O27:O32)</f>
        <v>95246</v>
      </c>
    </row>
    <row r="34" spans="1:15" x14ac:dyDescent="0.3">
      <c r="A34" s="5"/>
      <c r="B34" s="75"/>
      <c r="C34" s="75"/>
      <c r="D34" s="88"/>
      <c r="E34" s="75"/>
      <c r="F34" s="75"/>
      <c r="G34" s="75"/>
      <c r="H34" s="75"/>
      <c r="I34" s="75"/>
      <c r="J34" s="75"/>
      <c r="K34" s="75"/>
      <c r="L34" s="75"/>
      <c r="M34" s="75"/>
      <c r="N34" s="5"/>
      <c r="O34" s="75"/>
    </row>
    <row r="35" spans="1:15" x14ac:dyDescent="0.3">
      <c r="A35" s="22" t="s">
        <v>267</v>
      </c>
      <c r="B35" s="72">
        <v>3251</v>
      </c>
      <c r="C35" s="72"/>
      <c r="D35" s="127">
        <v>3327</v>
      </c>
      <c r="E35" s="72">
        <v>3500</v>
      </c>
      <c r="F35" s="72">
        <v>3444</v>
      </c>
      <c r="G35" s="75">
        <v>3750</v>
      </c>
      <c r="H35" s="75"/>
      <c r="I35" s="88">
        <v>3620</v>
      </c>
      <c r="J35" s="75">
        <v>3750</v>
      </c>
      <c r="K35" s="75">
        <v>3750</v>
      </c>
      <c r="L35" s="88"/>
      <c r="M35" s="75">
        <v>3750</v>
      </c>
      <c r="N35" s="88">
        <v>3750</v>
      </c>
      <c r="O35" s="75">
        <v>5000</v>
      </c>
    </row>
    <row r="36" spans="1:15" x14ac:dyDescent="0.3">
      <c r="A36" s="22" t="s">
        <v>272</v>
      </c>
      <c r="B36" s="72">
        <v>0</v>
      </c>
      <c r="C36" s="72"/>
      <c r="D36" s="127">
        <v>0</v>
      </c>
      <c r="E36" s="72">
        <v>0</v>
      </c>
      <c r="F36" s="72">
        <v>13928</v>
      </c>
      <c r="G36" s="75">
        <v>17574</v>
      </c>
      <c r="H36" s="75"/>
      <c r="I36" s="75">
        <v>15698</v>
      </c>
      <c r="J36" s="75">
        <v>17500</v>
      </c>
      <c r="K36" s="75">
        <v>17500</v>
      </c>
      <c r="L36" s="75"/>
      <c r="M36" s="75">
        <v>17500</v>
      </c>
      <c r="N36" s="88">
        <v>15500</v>
      </c>
      <c r="O36" s="75">
        <v>17500</v>
      </c>
    </row>
    <row r="37" spans="1:15" x14ac:dyDescent="0.3">
      <c r="A37" s="22" t="s">
        <v>63</v>
      </c>
      <c r="B37" s="72">
        <v>14899</v>
      </c>
      <c r="C37" s="72"/>
      <c r="D37" s="127">
        <v>19924</v>
      </c>
      <c r="E37" s="72">
        <v>17574</v>
      </c>
      <c r="F37" s="72">
        <v>0</v>
      </c>
      <c r="G37" s="75">
        <v>0</v>
      </c>
      <c r="H37" s="75"/>
      <c r="I37" s="88">
        <v>1803</v>
      </c>
      <c r="J37" s="75">
        <v>0</v>
      </c>
      <c r="K37" s="75">
        <v>3000</v>
      </c>
      <c r="L37" s="75"/>
      <c r="M37" s="75">
        <v>3000</v>
      </c>
      <c r="N37" s="88">
        <v>2500</v>
      </c>
      <c r="O37" s="75">
        <v>3000</v>
      </c>
    </row>
    <row r="38" spans="1:15" x14ac:dyDescent="0.3">
      <c r="A38" s="22" t="s">
        <v>101</v>
      </c>
      <c r="B38" s="72">
        <v>29594</v>
      </c>
      <c r="C38" s="72"/>
      <c r="D38" s="127">
        <v>41139</v>
      </c>
      <c r="E38" s="72">
        <v>44808</v>
      </c>
      <c r="F38" s="72">
        <v>29638</v>
      </c>
      <c r="G38" s="75">
        <v>36348</v>
      </c>
      <c r="H38" s="75"/>
      <c r="I38" s="75">
        <v>24060</v>
      </c>
      <c r="J38" s="75">
        <v>28260</v>
      </c>
      <c r="K38" s="75">
        <v>25260</v>
      </c>
      <c r="L38" s="75"/>
      <c r="M38" s="75">
        <v>24060</v>
      </c>
      <c r="N38" s="88">
        <v>20676</v>
      </c>
      <c r="O38" s="75">
        <v>17292</v>
      </c>
    </row>
    <row r="39" spans="1:15" ht="16.2" x14ac:dyDescent="0.45">
      <c r="A39" s="22" t="s">
        <v>289</v>
      </c>
      <c r="B39" s="73">
        <v>19671</v>
      </c>
      <c r="C39" s="72"/>
      <c r="D39" s="130">
        <v>22357</v>
      </c>
      <c r="E39" s="73">
        <v>29190</v>
      </c>
      <c r="F39" s="73">
        <v>24789</v>
      </c>
      <c r="G39" s="79">
        <v>29190</v>
      </c>
      <c r="H39" s="75"/>
      <c r="I39" s="79">
        <v>19927</v>
      </c>
      <c r="J39" s="83">
        <v>20435</v>
      </c>
      <c r="K39" s="79">
        <v>20435</v>
      </c>
      <c r="L39" s="75"/>
      <c r="M39" s="79">
        <v>33750</v>
      </c>
      <c r="N39" s="129">
        <v>18750</v>
      </c>
      <c r="O39" s="79">
        <v>15501</v>
      </c>
    </row>
    <row r="40" spans="1:15" x14ac:dyDescent="0.3">
      <c r="A40" s="22" t="s">
        <v>274</v>
      </c>
      <c r="B40" s="72">
        <f>SUM(B35:B39)</f>
        <v>67415</v>
      </c>
      <c r="C40" s="72"/>
      <c r="D40" s="127">
        <f>SUM(D35:D39)</f>
        <v>86747</v>
      </c>
      <c r="E40" s="72">
        <f>SUM(E35:E39)</f>
        <v>95072</v>
      </c>
      <c r="F40" s="72">
        <v>71798</v>
      </c>
      <c r="G40" s="75">
        <f>SUM(G35:G39)</f>
        <v>86862</v>
      </c>
      <c r="H40" s="75"/>
      <c r="I40" s="75">
        <f>SUM(I35:I39)</f>
        <v>65108</v>
      </c>
      <c r="J40" s="75">
        <v>69945</v>
      </c>
      <c r="K40" s="75">
        <v>69945</v>
      </c>
      <c r="L40" s="75"/>
      <c r="M40" s="75">
        <v>82060</v>
      </c>
      <c r="N40" s="88">
        <f>SUM(N35:N39)</f>
        <v>61176</v>
      </c>
      <c r="O40" s="75">
        <f>SUM(O35:O39)</f>
        <v>58293</v>
      </c>
    </row>
    <row r="41" spans="1:15" x14ac:dyDescent="0.3">
      <c r="A41" s="5"/>
      <c r="B41" s="75"/>
      <c r="C41" s="75"/>
      <c r="D41" s="88"/>
      <c r="E41" s="75"/>
      <c r="F41" s="72"/>
      <c r="G41" s="75"/>
      <c r="H41" s="75"/>
      <c r="I41" s="75"/>
      <c r="J41" s="75"/>
      <c r="K41" s="75"/>
      <c r="L41" s="75"/>
      <c r="M41" s="75"/>
      <c r="N41" s="5"/>
      <c r="O41" s="75"/>
    </row>
    <row r="42" spans="1:15" x14ac:dyDescent="0.3">
      <c r="A42" s="5" t="s">
        <v>65</v>
      </c>
      <c r="B42" s="75">
        <v>19530</v>
      </c>
      <c r="C42" s="75"/>
      <c r="D42" s="127">
        <v>18499</v>
      </c>
      <c r="E42" s="75">
        <v>24188</v>
      </c>
      <c r="F42" s="75">
        <v>17130</v>
      </c>
      <c r="G42" s="75">
        <v>22838</v>
      </c>
      <c r="H42" s="75"/>
      <c r="I42" s="75">
        <v>20292</v>
      </c>
      <c r="J42" s="75">
        <v>22338</v>
      </c>
      <c r="K42" s="75">
        <v>22338</v>
      </c>
      <c r="L42" s="75"/>
      <c r="M42" s="75">
        <v>22338</v>
      </c>
      <c r="N42" s="88">
        <v>18338</v>
      </c>
      <c r="O42" s="75">
        <v>22338</v>
      </c>
    </row>
    <row r="43" spans="1:15" x14ac:dyDescent="0.3">
      <c r="A43" s="5" t="s">
        <v>66</v>
      </c>
      <c r="B43" s="75">
        <v>183621</v>
      </c>
      <c r="C43" s="75"/>
      <c r="D43" s="127">
        <v>251563</v>
      </c>
      <c r="E43" s="75">
        <v>221086</v>
      </c>
      <c r="F43" s="125">
        <v>162970</v>
      </c>
      <c r="G43" s="125">
        <v>225701</v>
      </c>
      <c r="H43" s="75"/>
      <c r="I43" s="75">
        <v>220820</v>
      </c>
      <c r="J43" s="75">
        <v>231167</v>
      </c>
      <c r="K43" s="75">
        <v>231167</v>
      </c>
      <c r="L43" s="75"/>
      <c r="M43" s="75">
        <v>301000</v>
      </c>
      <c r="N43" s="88">
        <v>301000</v>
      </c>
      <c r="O43" s="75">
        <v>278000</v>
      </c>
    </row>
    <row r="44" spans="1:15" x14ac:dyDescent="0.3">
      <c r="A44" s="5" t="s">
        <v>67</v>
      </c>
      <c r="B44" s="75">
        <v>21376</v>
      </c>
      <c r="C44" s="75"/>
      <c r="D44" s="127">
        <v>23946</v>
      </c>
      <c r="E44" s="75">
        <v>23000</v>
      </c>
      <c r="F44" s="75">
        <v>21047</v>
      </c>
      <c r="G44" s="75">
        <v>23000</v>
      </c>
      <c r="H44" s="75"/>
      <c r="I44" s="75">
        <v>25354</v>
      </c>
      <c r="J44" s="75">
        <v>23000</v>
      </c>
      <c r="K44" s="75">
        <v>23000</v>
      </c>
      <c r="L44" s="75"/>
      <c r="M44" s="75">
        <v>25000</v>
      </c>
      <c r="N44" s="88">
        <v>25000</v>
      </c>
      <c r="O44" s="75">
        <v>25000</v>
      </c>
    </row>
    <row r="45" spans="1:15" x14ac:dyDescent="0.3">
      <c r="A45" s="5" t="s">
        <v>93</v>
      </c>
      <c r="B45" s="75">
        <v>12872</v>
      </c>
      <c r="C45" s="75"/>
      <c r="D45" s="127">
        <v>18623</v>
      </c>
      <c r="E45" s="75">
        <v>25500</v>
      </c>
      <c r="F45" s="75">
        <v>14877</v>
      </c>
      <c r="G45" s="75">
        <v>25500</v>
      </c>
      <c r="H45" s="75"/>
      <c r="I45" s="88">
        <v>12648</v>
      </c>
      <c r="J45" s="75">
        <v>25500</v>
      </c>
      <c r="K45" s="75">
        <v>25500</v>
      </c>
      <c r="L45" s="88"/>
      <c r="M45" s="75">
        <v>25500</v>
      </c>
      <c r="N45" s="88">
        <v>17500</v>
      </c>
      <c r="O45" s="75">
        <v>30500</v>
      </c>
    </row>
    <row r="46" spans="1:15" x14ac:dyDescent="0.3">
      <c r="A46" s="5" t="s">
        <v>68</v>
      </c>
      <c r="B46" s="75">
        <v>41264</v>
      </c>
      <c r="C46" s="75"/>
      <c r="D46" s="127">
        <v>18979</v>
      </c>
      <c r="E46" s="75">
        <v>26750</v>
      </c>
      <c r="F46" s="125">
        <v>67859</v>
      </c>
      <c r="G46" s="125">
        <v>29078</v>
      </c>
      <c r="H46" s="75"/>
      <c r="I46" s="75">
        <v>84501</v>
      </c>
      <c r="J46" s="75">
        <v>31750</v>
      </c>
      <c r="K46" s="75">
        <v>31750</v>
      </c>
      <c r="L46" s="75"/>
      <c r="M46" s="75">
        <v>31750</v>
      </c>
      <c r="N46" s="88">
        <v>27750</v>
      </c>
      <c r="O46" s="75">
        <v>28000</v>
      </c>
    </row>
    <row r="47" spans="1:15" x14ac:dyDescent="0.3">
      <c r="A47" s="5" t="s">
        <v>291</v>
      </c>
      <c r="B47" s="75">
        <v>1250</v>
      </c>
      <c r="C47" s="75"/>
      <c r="D47" s="127">
        <v>381</v>
      </c>
      <c r="E47" s="75">
        <v>4500</v>
      </c>
      <c r="F47" s="75">
        <v>626</v>
      </c>
      <c r="G47" s="75">
        <v>4500</v>
      </c>
      <c r="H47" s="75"/>
      <c r="I47" s="75">
        <v>2248</v>
      </c>
      <c r="J47" s="75">
        <v>4500</v>
      </c>
      <c r="K47" s="75">
        <v>4500</v>
      </c>
      <c r="L47" s="75"/>
      <c r="M47" s="75">
        <v>4500</v>
      </c>
      <c r="N47" s="88">
        <v>1500</v>
      </c>
      <c r="O47" s="75">
        <v>2500</v>
      </c>
    </row>
    <row r="48" spans="1:15" x14ac:dyDescent="0.3">
      <c r="A48" s="5" t="s">
        <v>69</v>
      </c>
      <c r="B48" s="75">
        <v>1176</v>
      </c>
      <c r="C48" s="75"/>
      <c r="D48" s="127">
        <v>1345</v>
      </c>
      <c r="E48" s="75">
        <v>1300</v>
      </c>
      <c r="F48" s="75">
        <v>1047</v>
      </c>
      <c r="G48" s="75">
        <v>1300</v>
      </c>
      <c r="H48" s="75"/>
      <c r="I48" s="75">
        <v>945</v>
      </c>
      <c r="J48" s="75">
        <v>1300</v>
      </c>
      <c r="K48" s="75">
        <v>1300</v>
      </c>
      <c r="L48" s="75"/>
      <c r="M48" s="75">
        <v>1300</v>
      </c>
      <c r="N48" s="88">
        <v>1300</v>
      </c>
      <c r="O48" s="75">
        <v>1300</v>
      </c>
    </row>
    <row r="49" spans="1:15" x14ac:dyDescent="0.3">
      <c r="A49" s="5" t="s">
        <v>94</v>
      </c>
      <c r="B49" s="75">
        <v>28730</v>
      </c>
      <c r="C49" s="75"/>
      <c r="D49" s="127">
        <v>27218</v>
      </c>
      <c r="E49" s="75">
        <v>30225</v>
      </c>
      <c r="F49" s="125">
        <v>50557</v>
      </c>
      <c r="G49" s="125">
        <v>30225</v>
      </c>
      <c r="H49" s="75"/>
      <c r="I49" s="88">
        <v>30617</v>
      </c>
      <c r="J49" s="75">
        <v>30225</v>
      </c>
      <c r="K49" s="75">
        <v>30225</v>
      </c>
      <c r="L49" s="75"/>
      <c r="M49" s="75">
        <v>30225</v>
      </c>
      <c r="N49" s="88">
        <v>30225</v>
      </c>
      <c r="O49" s="75">
        <v>20000</v>
      </c>
    </row>
    <row r="50" spans="1:15" x14ac:dyDescent="0.3">
      <c r="A50" s="5" t="s">
        <v>610</v>
      </c>
      <c r="B50" s="75">
        <v>0</v>
      </c>
      <c r="C50" s="75"/>
      <c r="D50" s="127">
        <v>41</v>
      </c>
      <c r="E50" s="75">
        <v>0</v>
      </c>
      <c r="F50" s="75">
        <v>0</v>
      </c>
      <c r="G50" s="75">
        <v>0</v>
      </c>
      <c r="H50" s="75"/>
      <c r="I50" s="88">
        <v>0</v>
      </c>
      <c r="J50" s="75">
        <v>0</v>
      </c>
      <c r="K50" s="75">
        <v>0</v>
      </c>
      <c r="L50" s="75"/>
      <c r="M50" s="75">
        <v>0</v>
      </c>
      <c r="N50" s="88">
        <v>0</v>
      </c>
      <c r="O50" s="75">
        <v>0</v>
      </c>
    </row>
    <row r="51" spans="1:15" x14ac:dyDescent="0.3">
      <c r="A51" s="5" t="s">
        <v>292</v>
      </c>
      <c r="B51" s="75">
        <v>28902</v>
      </c>
      <c r="C51" s="75"/>
      <c r="D51" s="127">
        <v>0</v>
      </c>
      <c r="E51" s="75">
        <v>0</v>
      </c>
      <c r="F51" s="75">
        <v>419</v>
      </c>
      <c r="G51" s="75">
        <v>2500</v>
      </c>
      <c r="H51" s="75"/>
      <c r="I51" s="75">
        <v>0</v>
      </c>
      <c r="J51" s="75">
        <v>0</v>
      </c>
      <c r="K51" s="75">
        <v>0</v>
      </c>
      <c r="L51" s="75"/>
      <c r="M51" s="75">
        <v>0</v>
      </c>
      <c r="N51" s="88">
        <v>0</v>
      </c>
      <c r="O51" s="75">
        <v>0</v>
      </c>
    </row>
    <row r="52" spans="1:15" ht="18" x14ac:dyDescent="0.35">
      <c r="A52" s="22" t="s">
        <v>293</v>
      </c>
      <c r="B52" s="72">
        <v>221977</v>
      </c>
      <c r="C52" s="72"/>
      <c r="D52" s="127">
        <v>192117</v>
      </c>
      <c r="E52" s="72">
        <v>230516</v>
      </c>
      <c r="F52" s="131">
        <v>195715</v>
      </c>
      <c r="G52" s="132">
        <v>230516</v>
      </c>
      <c r="H52" s="106"/>
      <c r="I52" s="88">
        <v>215161</v>
      </c>
      <c r="J52" s="75">
        <v>233204</v>
      </c>
      <c r="K52" s="75">
        <v>233204</v>
      </c>
      <c r="L52" s="107"/>
      <c r="M52" s="72">
        <v>262248</v>
      </c>
      <c r="N52" s="88">
        <v>262248</v>
      </c>
      <c r="O52" s="72">
        <v>278076</v>
      </c>
    </row>
    <row r="53" spans="1:15" x14ac:dyDescent="0.3">
      <c r="A53" s="22" t="s">
        <v>70</v>
      </c>
      <c r="B53" s="72">
        <v>28683</v>
      </c>
      <c r="C53" s="72"/>
      <c r="D53" s="127">
        <v>29619</v>
      </c>
      <c r="E53" s="72">
        <v>40650</v>
      </c>
      <c r="F53" s="75">
        <v>24451</v>
      </c>
      <c r="G53" s="75">
        <v>40150</v>
      </c>
      <c r="H53" s="75"/>
      <c r="I53" s="88">
        <v>24238</v>
      </c>
      <c r="J53" s="75">
        <v>30150</v>
      </c>
      <c r="K53" s="75">
        <v>30150</v>
      </c>
      <c r="L53" s="75"/>
      <c r="M53" s="75">
        <v>40150</v>
      </c>
      <c r="N53" s="88">
        <v>32150</v>
      </c>
      <c r="O53" s="75">
        <v>26000</v>
      </c>
    </row>
    <row r="54" spans="1:15" x14ac:dyDescent="0.3">
      <c r="A54" s="5" t="s">
        <v>200</v>
      </c>
      <c r="B54" s="75">
        <v>8852</v>
      </c>
      <c r="C54" s="75"/>
      <c r="D54" s="127">
        <v>9931</v>
      </c>
      <c r="E54" s="75">
        <v>10000</v>
      </c>
      <c r="F54" s="75">
        <v>10511</v>
      </c>
      <c r="G54" s="75">
        <v>14500</v>
      </c>
      <c r="H54" s="88"/>
      <c r="I54" s="75">
        <v>14226</v>
      </c>
      <c r="J54" s="75">
        <v>15000</v>
      </c>
      <c r="K54" s="75">
        <v>15000</v>
      </c>
      <c r="L54" s="75"/>
      <c r="M54" s="75">
        <v>15000</v>
      </c>
      <c r="N54" s="88">
        <v>12000</v>
      </c>
      <c r="O54" s="75">
        <v>15000</v>
      </c>
    </row>
    <row r="55" spans="1:15" x14ac:dyDescent="0.3">
      <c r="A55" s="22" t="s">
        <v>294</v>
      </c>
      <c r="B55" s="72">
        <v>626</v>
      </c>
      <c r="C55" s="72"/>
      <c r="D55" s="127">
        <v>1376</v>
      </c>
      <c r="E55" s="72">
        <v>700</v>
      </c>
      <c r="F55" s="75">
        <v>1101</v>
      </c>
      <c r="G55" s="75">
        <v>1700</v>
      </c>
      <c r="H55" s="75"/>
      <c r="I55" s="75">
        <v>1217</v>
      </c>
      <c r="J55" s="75">
        <v>1700</v>
      </c>
      <c r="K55" s="75">
        <v>1700</v>
      </c>
      <c r="L55" s="75"/>
      <c r="M55" s="75">
        <v>1700</v>
      </c>
      <c r="N55" s="88">
        <v>1700</v>
      </c>
      <c r="O55" s="75">
        <v>1700</v>
      </c>
    </row>
    <row r="56" spans="1:15" x14ac:dyDescent="0.3">
      <c r="A56" s="22" t="s">
        <v>97</v>
      </c>
      <c r="B56" s="72">
        <v>1880</v>
      </c>
      <c r="C56" s="72"/>
      <c r="D56" s="127">
        <v>2445</v>
      </c>
      <c r="E56" s="72">
        <v>3115</v>
      </c>
      <c r="F56" s="75">
        <v>3230</v>
      </c>
      <c r="G56" s="75">
        <v>3115</v>
      </c>
      <c r="H56" s="75"/>
      <c r="I56" s="75">
        <v>3916</v>
      </c>
      <c r="J56" s="75">
        <v>3115</v>
      </c>
      <c r="K56" s="75">
        <v>3115</v>
      </c>
      <c r="L56" s="75"/>
      <c r="M56" s="75">
        <v>23465</v>
      </c>
      <c r="N56" s="88">
        <v>5465</v>
      </c>
      <c r="O56" s="75">
        <v>8000</v>
      </c>
    </row>
    <row r="57" spans="1:15" ht="16.2" x14ac:dyDescent="0.45">
      <c r="A57" s="22" t="s">
        <v>282</v>
      </c>
      <c r="B57" s="73">
        <v>56022</v>
      </c>
      <c r="C57" s="72"/>
      <c r="D57" s="130">
        <v>4200</v>
      </c>
      <c r="E57" s="73">
        <v>0</v>
      </c>
      <c r="F57" s="129">
        <v>1364</v>
      </c>
      <c r="G57" s="79">
        <v>0</v>
      </c>
      <c r="H57" s="75"/>
      <c r="I57" s="79">
        <v>35445</v>
      </c>
      <c r="J57" s="83">
        <v>0</v>
      </c>
      <c r="K57" s="79">
        <v>35445</v>
      </c>
      <c r="L57" s="75"/>
      <c r="M57" s="79">
        <v>0</v>
      </c>
      <c r="N57" s="129">
        <v>0</v>
      </c>
      <c r="O57" s="79">
        <v>0</v>
      </c>
    </row>
    <row r="58" spans="1:15" x14ac:dyDescent="0.3">
      <c r="A58" s="22" t="s">
        <v>72</v>
      </c>
      <c r="B58" s="72">
        <f>SUM(B42:B57)</f>
        <v>656761</v>
      </c>
      <c r="C58" s="72"/>
      <c r="D58" s="127">
        <f>SUM(D42:D57)</f>
        <v>600283</v>
      </c>
      <c r="E58" s="72">
        <f>SUM(E42:E57)</f>
        <v>641530</v>
      </c>
      <c r="F58" s="75">
        <v>572905</v>
      </c>
      <c r="G58" s="75">
        <f>SUM(G42:G57)</f>
        <v>654623</v>
      </c>
      <c r="H58" s="75"/>
      <c r="I58" s="75">
        <f>SUM(I42:I57)</f>
        <v>691628</v>
      </c>
      <c r="J58" s="75">
        <v>652949</v>
      </c>
      <c r="K58" s="75">
        <v>688394</v>
      </c>
      <c r="L58" s="75"/>
      <c r="M58" s="75">
        <v>784176</v>
      </c>
      <c r="N58" s="88">
        <f>SUM(N42:N57)</f>
        <v>736176</v>
      </c>
      <c r="O58" s="75">
        <f>SUM(O42:O57)</f>
        <v>736414</v>
      </c>
    </row>
    <row r="59" spans="1:15" x14ac:dyDescent="0.3">
      <c r="A59" s="5"/>
      <c r="B59" s="75"/>
      <c r="C59" s="75"/>
      <c r="D59" s="88"/>
      <c r="E59" s="75"/>
      <c r="F59" s="75"/>
      <c r="G59" s="75"/>
      <c r="H59" s="75"/>
      <c r="I59" s="75"/>
      <c r="J59" s="75"/>
      <c r="K59" s="75"/>
      <c r="L59" s="75"/>
      <c r="M59" s="75"/>
      <c r="N59" s="5"/>
      <c r="O59" s="75"/>
    </row>
    <row r="60" spans="1:15" x14ac:dyDescent="0.3">
      <c r="A60" s="5" t="s">
        <v>295</v>
      </c>
      <c r="B60" s="75">
        <v>0</v>
      </c>
      <c r="C60" s="75"/>
      <c r="D60" s="127">
        <v>0</v>
      </c>
      <c r="E60" s="75">
        <v>0</v>
      </c>
      <c r="F60" s="75">
        <v>0</v>
      </c>
      <c r="G60" s="75">
        <v>0</v>
      </c>
      <c r="H60" s="75"/>
      <c r="I60" s="75">
        <v>0</v>
      </c>
      <c r="J60" s="75">
        <v>0</v>
      </c>
      <c r="K60" s="75">
        <v>0</v>
      </c>
      <c r="L60" s="75"/>
      <c r="M60" s="75">
        <v>0</v>
      </c>
      <c r="N60" s="75">
        <v>0</v>
      </c>
      <c r="O60" s="75">
        <v>0</v>
      </c>
    </row>
    <row r="61" spans="1:15" ht="16.2" x14ac:dyDescent="0.45">
      <c r="A61" s="5" t="s">
        <v>73</v>
      </c>
      <c r="B61" s="79">
        <v>0</v>
      </c>
      <c r="C61" s="75"/>
      <c r="D61" s="130">
        <v>0</v>
      </c>
      <c r="E61" s="79">
        <v>0</v>
      </c>
      <c r="F61" s="79">
        <v>0</v>
      </c>
      <c r="G61" s="79">
        <v>0</v>
      </c>
      <c r="H61" s="75"/>
      <c r="I61" s="79">
        <v>0</v>
      </c>
      <c r="J61" s="83">
        <v>0</v>
      </c>
      <c r="K61" s="79">
        <v>0</v>
      </c>
      <c r="L61" s="75"/>
      <c r="M61" s="79">
        <v>0</v>
      </c>
      <c r="N61" s="79">
        <v>0</v>
      </c>
      <c r="O61" s="79">
        <v>0</v>
      </c>
    </row>
    <row r="62" spans="1:15" x14ac:dyDescent="0.3">
      <c r="A62" s="5" t="s">
        <v>74</v>
      </c>
      <c r="B62" s="75">
        <v>0</v>
      </c>
      <c r="C62" s="75"/>
      <c r="D62" s="127">
        <v>0</v>
      </c>
      <c r="E62" s="75">
        <v>0</v>
      </c>
      <c r="F62" s="75">
        <v>0</v>
      </c>
      <c r="G62" s="75">
        <v>0</v>
      </c>
      <c r="H62" s="75"/>
      <c r="I62" s="75">
        <v>0</v>
      </c>
      <c r="J62" s="75">
        <v>0</v>
      </c>
      <c r="K62" s="75">
        <v>0</v>
      </c>
      <c r="L62" s="84"/>
      <c r="M62" s="75">
        <v>0</v>
      </c>
      <c r="N62" s="75">
        <v>0</v>
      </c>
      <c r="O62" s="75">
        <v>0</v>
      </c>
    </row>
    <row r="63" spans="1:15" x14ac:dyDescent="0.3">
      <c r="A63" s="5"/>
      <c r="B63" s="75"/>
      <c r="C63" s="75"/>
      <c r="D63" s="88"/>
      <c r="E63" s="75"/>
      <c r="F63" s="88"/>
      <c r="G63" s="75"/>
      <c r="H63" s="75"/>
      <c r="I63" s="88"/>
      <c r="J63" s="75"/>
      <c r="K63" s="75"/>
      <c r="L63" s="88"/>
      <c r="M63" s="75"/>
      <c r="N63" s="5"/>
      <c r="O63" s="75"/>
    </row>
    <row r="64" spans="1:15" x14ac:dyDescent="0.3">
      <c r="A64" s="5" t="s">
        <v>296</v>
      </c>
      <c r="B64" s="75">
        <f>SUM(B58,B40,B33,B25,B20)</f>
        <v>19948025</v>
      </c>
      <c r="C64" s="75"/>
      <c r="D64" s="88">
        <f>SUM(D62+D58+D40+D33+D25+D20)</f>
        <v>21499274</v>
      </c>
      <c r="E64" s="75">
        <f>SUM(E58,E40,E33,E25,E20)</f>
        <v>21349054</v>
      </c>
      <c r="F64" s="75">
        <v>22119837</v>
      </c>
      <c r="G64" s="75">
        <f>SUM(G58,G40,G33,G25,G20)</f>
        <v>22572427</v>
      </c>
      <c r="H64" s="75"/>
      <c r="I64" s="75">
        <f>SUM(I62,I58,I40,I33,I25,I20)</f>
        <v>23036309</v>
      </c>
      <c r="J64" s="75">
        <v>23206776</v>
      </c>
      <c r="K64" s="75">
        <v>23107226</v>
      </c>
      <c r="L64" s="75"/>
      <c r="M64" s="75">
        <v>24285235</v>
      </c>
      <c r="N64" s="88">
        <f>SUM(N58,N40,N33,N25,N20)</f>
        <v>23940016</v>
      </c>
      <c r="O64" s="75">
        <f>SUM(O58,O40,O33,O25,O20)</f>
        <v>23666949</v>
      </c>
    </row>
    <row r="65" spans="1:15" x14ac:dyDescent="0.3">
      <c r="A65" s="5"/>
      <c r="B65" s="3"/>
      <c r="C65" s="3"/>
      <c r="D65" s="5"/>
      <c r="E65" s="3"/>
      <c r="F65" s="3"/>
      <c r="G65" s="5"/>
      <c r="H65" s="3"/>
      <c r="I65" s="3"/>
      <c r="K65" s="3"/>
      <c r="L65" s="3"/>
      <c r="M65" s="3"/>
      <c r="N65" s="5"/>
      <c r="O65" s="75"/>
    </row>
    <row r="66" spans="1:15" x14ac:dyDescent="0.3">
      <c r="A66" s="5"/>
      <c r="B66" s="3"/>
      <c r="C66" s="3"/>
      <c r="D66" s="5"/>
      <c r="E66" s="3"/>
      <c r="F66" s="3"/>
      <c r="G66" s="5"/>
      <c r="H66" s="3"/>
      <c r="I66" s="3"/>
      <c r="K66" s="3"/>
      <c r="L66" s="3"/>
      <c r="M66" s="3"/>
      <c r="N66" s="5"/>
      <c r="O66" s="5"/>
    </row>
    <row r="67" spans="1:15" x14ac:dyDescent="0.3">
      <c r="A67" s="5"/>
      <c r="B67" s="3"/>
      <c r="C67" s="3"/>
      <c r="D67" s="5"/>
      <c r="E67" s="3"/>
      <c r="F67" s="3"/>
      <c r="G67" s="5"/>
      <c r="H67" s="39"/>
      <c r="I67" s="37"/>
      <c r="K67" s="3"/>
      <c r="L67" s="37"/>
      <c r="M67" s="3"/>
      <c r="N67" s="5"/>
      <c r="O67" s="5"/>
    </row>
    <row r="68" spans="1:15" x14ac:dyDescent="0.3">
      <c r="A68" s="5"/>
      <c r="B68" s="5"/>
      <c r="C68" s="5"/>
      <c r="D68" s="5"/>
      <c r="E68" s="5"/>
      <c r="F68" s="3"/>
      <c r="G68" s="5"/>
      <c r="H68" s="3"/>
      <c r="I68" s="3"/>
      <c r="K68" s="3"/>
      <c r="L68" s="3"/>
      <c r="M68" s="3"/>
      <c r="N68" s="5"/>
      <c r="O68" s="5"/>
    </row>
    <row r="69" spans="1:15" x14ac:dyDescent="0.3">
      <c r="A69" s="5"/>
      <c r="B69" s="5"/>
      <c r="C69" s="5"/>
      <c r="D69" s="5"/>
      <c r="E69" s="5"/>
      <c r="F69" s="3"/>
      <c r="G69" s="5"/>
      <c r="H69" s="3"/>
      <c r="I69" s="3"/>
      <c r="K69" s="3"/>
      <c r="L69" s="3"/>
      <c r="M69" s="3"/>
      <c r="N69" s="5"/>
      <c r="O69" s="5"/>
    </row>
    <row r="70" spans="1:15" x14ac:dyDescent="0.3">
      <c r="A70" s="5"/>
      <c r="B70" s="5"/>
      <c r="C70" s="5"/>
      <c r="D70" s="5"/>
      <c r="E70" s="5"/>
      <c r="F70" s="3"/>
      <c r="G70" s="5"/>
      <c r="H70" s="3"/>
      <c r="I70" s="3"/>
      <c r="K70" s="3"/>
      <c r="L70" s="3"/>
      <c r="M70" s="3"/>
      <c r="N70" s="5"/>
      <c r="O70" s="5"/>
    </row>
    <row r="71" spans="1:15" x14ac:dyDescent="0.3">
      <c r="A71" s="5"/>
      <c r="B71" s="5"/>
      <c r="C71" s="5"/>
      <c r="D71" s="5"/>
      <c r="E71" s="5"/>
      <c r="F71" s="3"/>
      <c r="G71" s="5"/>
      <c r="H71" s="5"/>
      <c r="I71" s="5"/>
      <c r="K71" s="3"/>
      <c r="L71" s="5"/>
      <c r="M71" s="3"/>
      <c r="N71" s="5"/>
      <c r="O71" s="5"/>
    </row>
    <row r="72" spans="1:15" x14ac:dyDescent="0.3">
      <c r="A72" s="5"/>
      <c r="B72" s="5"/>
      <c r="C72" s="5"/>
      <c r="D72" s="5"/>
      <c r="E72" s="5"/>
      <c r="F72" s="3"/>
      <c r="G72" s="5"/>
      <c r="H72" s="5"/>
      <c r="I72" s="5"/>
      <c r="K72" s="3"/>
      <c r="L72" s="5"/>
      <c r="M72" s="3"/>
      <c r="N72" s="5"/>
      <c r="O72" s="5"/>
    </row>
    <row r="73" spans="1:15" x14ac:dyDescent="0.3">
      <c r="A73" s="5"/>
      <c r="B73" s="5"/>
      <c r="C73" s="5"/>
      <c r="D73" s="5"/>
      <c r="E73" s="5"/>
      <c r="F73" s="3"/>
      <c r="G73" s="5"/>
      <c r="H73" s="5"/>
      <c r="I73" s="5"/>
      <c r="K73" s="3"/>
      <c r="L73" s="5"/>
      <c r="M73" s="3"/>
      <c r="N73" s="5"/>
      <c r="O73" s="5"/>
    </row>
    <row r="74" spans="1:15" x14ac:dyDescent="0.3">
      <c r="A74" s="5"/>
      <c r="B74" s="5"/>
      <c r="C74" s="5"/>
      <c r="D74" s="5"/>
      <c r="E74" s="5"/>
      <c r="F74" s="3"/>
      <c r="G74" s="5"/>
      <c r="H74" s="3"/>
      <c r="I74" s="5"/>
      <c r="K74" s="3"/>
      <c r="L74" s="3"/>
      <c r="M74" s="3"/>
      <c r="N74" s="5"/>
      <c r="O74" s="5"/>
    </row>
    <row r="75" spans="1:15" x14ac:dyDescent="0.3">
      <c r="A75" s="5"/>
      <c r="B75" s="5"/>
      <c r="C75" s="5"/>
      <c r="D75" s="5"/>
      <c r="E75" s="5"/>
      <c r="F75" s="3"/>
      <c r="G75" s="5"/>
      <c r="H75" s="3"/>
      <c r="I75" s="5"/>
      <c r="K75" s="3"/>
      <c r="L75" s="3"/>
      <c r="M75" s="3"/>
      <c r="N75" s="5"/>
      <c r="O75" s="5"/>
    </row>
    <row r="76" spans="1:15" x14ac:dyDescent="0.3">
      <c r="A76" s="5"/>
      <c r="B76" s="5"/>
      <c r="C76" s="5"/>
      <c r="D76" s="5"/>
      <c r="E76" s="5"/>
      <c r="F76" s="3"/>
      <c r="G76" s="5"/>
      <c r="H76" s="3"/>
      <c r="I76" s="5"/>
      <c r="K76" s="3"/>
      <c r="L76" s="3"/>
      <c r="M76" s="3"/>
      <c r="N76" s="5"/>
      <c r="O76" s="5"/>
    </row>
    <row r="77" spans="1:15" x14ac:dyDescent="0.3">
      <c r="A77" s="5"/>
      <c r="B77" s="5"/>
      <c r="C77" s="5"/>
      <c r="D77" s="5"/>
      <c r="E77" s="5"/>
      <c r="F77" s="5"/>
      <c r="G77" s="5"/>
      <c r="H77" s="3"/>
      <c r="I77" s="5"/>
      <c r="K77" s="3"/>
      <c r="L77" s="3"/>
      <c r="M77" s="3"/>
      <c r="N77" s="5"/>
      <c r="O77" s="5"/>
    </row>
    <row r="78" spans="1:15" x14ac:dyDescent="0.3">
      <c r="A78" s="5"/>
      <c r="B78" s="5"/>
      <c r="C78" s="5"/>
      <c r="D78" s="5"/>
      <c r="E78" s="5"/>
      <c r="F78" s="5"/>
      <c r="G78" s="5"/>
      <c r="H78" s="3"/>
      <c r="I78" s="5"/>
      <c r="K78" s="3"/>
      <c r="L78" s="3"/>
      <c r="M78" s="3"/>
      <c r="N78" s="5"/>
      <c r="O78" s="5"/>
    </row>
    <row r="79" spans="1:15" x14ac:dyDescent="0.3">
      <c r="A79" s="5"/>
      <c r="B79" s="5"/>
      <c r="C79" s="5"/>
      <c r="D79" s="5"/>
      <c r="E79" s="5"/>
      <c r="F79" s="5"/>
      <c r="G79" s="5"/>
      <c r="H79" s="3"/>
      <c r="I79" s="5"/>
      <c r="J79" s="3"/>
      <c r="K79" s="3"/>
      <c r="L79" s="3"/>
      <c r="M79" s="3"/>
      <c r="N79" s="5"/>
      <c r="O79" s="5"/>
    </row>
    <row r="80" spans="1:15" x14ac:dyDescent="0.3">
      <c r="A80" s="5"/>
      <c r="B80" s="5"/>
      <c r="C80" s="5"/>
      <c r="D80" s="5"/>
      <c r="E80" s="5"/>
      <c r="F80" s="29"/>
      <c r="G80" s="29"/>
      <c r="H80" s="9"/>
      <c r="I80" s="29"/>
      <c r="J80" s="9"/>
      <c r="K80" s="9"/>
      <c r="L80" s="9"/>
      <c r="M80" s="9"/>
      <c r="N80" s="5"/>
      <c r="O80" s="5"/>
    </row>
    <row r="81" spans="1:15" x14ac:dyDescent="0.3">
      <c r="A81" s="1"/>
      <c r="B81" s="1"/>
      <c r="C81" s="1"/>
      <c r="D81" s="1"/>
      <c r="E81" s="1"/>
      <c r="F81" s="29"/>
      <c r="G81" s="29"/>
      <c r="H81" s="9"/>
      <c r="I81" s="29"/>
      <c r="J81" s="9"/>
      <c r="K81" s="9"/>
      <c r="L81" s="9"/>
      <c r="M81" s="9"/>
      <c r="N81" s="5"/>
      <c r="O81" s="5"/>
    </row>
    <row r="82" spans="1:15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x14ac:dyDescent="0.3">
      <c r="A83" s="1"/>
      <c r="B83" s="1"/>
      <c r="C83" s="1"/>
      <c r="D83" s="1"/>
      <c r="E83" s="1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3">
      <c r="A84" s="5"/>
      <c r="B84" s="5"/>
      <c r="C84" s="5"/>
      <c r="D84" s="5"/>
      <c r="E84" s="5"/>
      <c r="F84" s="5"/>
      <c r="G84" s="5"/>
      <c r="H84" s="3"/>
      <c r="I84" s="3"/>
      <c r="J84" s="3"/>
      <c r="K84" s="3"/>
      <c r="L84" s="3"/>
      <c r="M84" s="3"/>
      <c r="N84" s="5"/>
      <c r="O84" s="5"/>
    </row>
    <row r="85" spans="1:15" x14ac:dyDescent="0.3">
      <c r="A85" s="5"/>
      <c r="B85" s="5"/>
      <c r="C85" s="5"/>
      <c r="D85" s="5"/>
      <c r="E85" s="5"/>
      <c r="F85" s="5"/>
      <c r="G85" s="5"/>
      <c r="H85" s="3"/>
      <c r="I85" s="3"/>
      <c r="J85" s="3"/>
      <c r="K85" s="3"/>
      <c r="L85" s="3"/>
      <c r="M85" s="3"/>
      <c r="N85" s="5"/>
      <c r="O85" s="5"/>
    </row>
    <row r="86" spans="1:15" x14ac:dyDescent="0.3">
      <c r="A86" s="5"/>
      <c r="B86" s="5"/>
      <c r="C86" s="5"/>
      <c r="D86" s="5"/>
      <c r="E86" s="5"/>
      <c r="F86" s="5"/>
      <c r="G86" s="5"/>
      <c r="H86" s="3"/>
      <c r="I86" s="3"/>
      <c r="J86" s="14"/>
      <c r="K86" s="14"/>
      <c r="L86" s="3"/>
      <c r="M86" s="3"/>
      <c r="N86" s="5"/>
      <c r="O86" s="5"/>
    </row>
    <row r="87" spans="1:15" x14ac:dyDescent="0.3">
      <c r="A87" s="1"/>
      <c r="B87" s="1"/>
      <c r="C87" s="1"/>
      <c r="D87" s="1"/>
      <c r="E87" s="1"/>
      <c r="F87" s="5"/>
      <c r="G87" s="5"/>
      <c r="H87" s="3"/>
      <c r="I87" s="3"/>
      <c r="J87" s="3"/>
      <c r="K87" s="3"/>
      <c r="L87" s="3"/>
      <c r="M87" s="3"/>
      <c r="N87" s="5"/>
      <c r="O87" s="5"/>
    </row>
    <row r="88" spans="1:15" x14ac:dyDescent="0.3">
      <c r="A88" s="5"/>
      <c r="B88" s="5"/>
      <c r="C88" s="5"/>
      <c r="D88" s="5"/>
      <c r="E88" s="5"/>
      <c r="H88" s="3"/>
      <c r="I88" s="3"/>
      <c r="J88" s="3"/>
      <c r="K88" s="3"/>
      <c r="L88" s="3"/>
      <c r="M88" s="3"/>
    </row>
    <row r="89" spans="1:15" x14ac:dyDescent="0.3">
      <c r="A89" s="1"/>
      <c r="B89" s="1"/>
      <c r="C89" s="1"/>
      <c r="D89" s="1"/>
      <c r="E89" s="1"/>
      <c r="H89" s="3"/>
      <c r="I89" s="3"/>
      <c r="J89" s="3"/>
      <c r="K89" s="3"/>
      <c r="L89" s="3"/>
      <c r="M89" s="3"/>
    </row>
  </sheetData>
  <mergeCells count="6">
    <mergeCell ref="B2:C2"/>
    <mergeCell ref="I1:N1"/>
    <mergeCell ref="F2:H2"/>
    <mergeCell ref="I2:K2"/>
    <mergeCell ref="L2:N2"/>
    <mergeCell ref="D2:E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24FA-A1B9-4E99-9B84-093003948A2F}">
  <sheetPr>
    <tabColor theme="7" tint="0.39997558519241921"/>
  </sheetPr>
  <dimension ref="A1:AI370"/>
  <sheetViews>
    <sheetView zoomScale="90" zoomScaleNormal="90" workbookViewId="0">
      <pane ySplit="3" topLeftCell="A4" activePane="bottomLeft" state="frozen"/>
      <selection pane="bottomLeft" activeCell="H79" sqref="H79"/>
    </sheetView>
  </sheetViews>
  <sheetFormatPr defaultRowHeight="14.4" x14ac:dyDescent="0.3"/>
  <cols>
    <col min="1" max="1" width="51.44140625" bestFit="1" customWidth="1"/>
    <col min="2" max="2" width="27.88671875" customWidth="1"/>
    <col min="3" max="3" width="26.88671875" customWidth="1"/>
    <col min="4" max="4" width="19.44140625" customWidth="1"/>
    <col min="5" max="5" width="19.6640625" customWidth="1"/>
    <col min="6" max="6" width="17.44140625" bestFit="1" customWidth="1"/>
    <col min="7" max="8" width="16.33203125" bestFit="1" customWidth="1"/>
    <col min="9" max="10" width="18.6640625" bestFit="1" customWidth="1"/>
    <col min="12" max="12" width="18.6640625" bestFit="1" customWidth="1"/>
    <col min="13" max="13" width="15" bestFit="1" customWidth="1"/>
    <col min="14" max="14" width="14.44140625" customWidth="1"/>
  </cols>
  <sheetData>
    <row r="1" spans="1:35" x14ac:dyDescent="0.3">
      <c r="H1" s="175" t="s">
        <v>542</v>
      </c>
      <c r="I1" s="175"/>
      <c r="J1" s="175"/>
      <c r="K1" s="175"/>
      <c r="L1" s="175"/>
      <c r="M1" s="175"/>
    </row>
    <row r="2" spans="1:35" x14ac:dyDescent="0.3">
      <c r="B2" s="174" t="s">
        <v>649</v>
      </c>
      <c r="C2" s="174"/>
      <c r="D2" s="174" t="s">
        <v>607</v>
      </c>
      <c r="E2" s="174"/>
      <c r="F2" s="174" t="s">
        <v>16</v>
      </c>
      <c r="G2" s="174"/>
      <c r="H2" s="174" t="s">
        <v>1</v>
      </c>
      <c r="I2" s="174"/>
      <c r="J2" s="174"/>
      <c r="K2" s="174" t="s">
        <v>5</v>
      </c>
      <c r="L2" s="174"/>
      <c r="M2" s="174"/>
      <c r="N2" t="s">
        <v>670</v>
      </c>
    </row>
    <row r="3" spans="1:35" x14ac:dyDescent="0.3"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4</v>
      </c>
      <c r="K3" t="s">
        <v>2</v>
      </c>
      <c r="L3" t="s">
        <v>3</v>
      </c>
      <c r="M3" t="s">
        <v>4</v>
      </c>
      <c r="N3" t="s">
        <v>3</v>
      </c>
    </row>
    <row r="4" spans="1:35" x14ac:dyDescent="0.3">
      <c r="A4" s="22"/>
      <c r="B4" s="22"/>
      <c r="C4" s="22"/>
      <c r="D4" s="127"/>
      <c r="E4" s="127"/>
      <c r="F4" s="72"/>
      <c r="G4" s="72"/>
      <c r="H4" s="72"/>
      <c r="I4" s="72"/>
      <c r="J4" s="72"/>
      <c r="K4" s="72"/>
      <c r="L4" s="72"/>
      <c r="M4" s="23"/>
      <c r="N4" s="23"/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3">
      <c r="A5" s="26" t="s">
        <v>103</v>
      </c>
      <c r="B5" s="74">
        <v>4179359</v>
      </c>
      <c r="C5" s="36"/>
      <c r="D5" s="81">
        <v>4093678</v>
      </c>
      <c r="E5" s="81">
        <v>3752585</v>
      </c>
      <c r="F5" s="81">
        <v>4045446</v>
      </c>
      <c r="G5" s="81">
        <v>3969518</v>
      </c>
      <c r="H5" s="75">
        <v>4116876</v>
      </c>
      <c r="I5" s="74">
        <v>4133607</v>
      </c>
      <c r="J5" s="74">
        <v>4116876</v>
      </c>
      <c r="K5" s="74"/>
      <c r="L5" s="81">
        <v>3935818</v>
      </c>
      <c r="M5" s="74">
        <v>3833027</v>
      </c>
      <c r="N5" s="74">
        <v>3995972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6.2" x14ac:dyDescent="0.45">
      <c r="A6" s="26" t="s">
        <v>219</v>
      </c>
      <c r="B6" s="95">
        <v>2072</v>
      </c>
      <c r="C6" s="36"/>
      <c r="D6" s="82">
        <v>4507</v>
      </c>
      <c r="E6" s="82">
        <v>0</v>
      </c>
      <c r="F6" s="82">
        <v>608</v>
      </c>
      <c r="G6" s="82">
        <v>0</v>
      </c>
      <c r="H6" s="79">
        <v>5152</v>
      </c>
      <c r="I6" s="95">
        <v>0</v>
      </c>
      <c r="J6" s="95">
        <v>5152</v>
      </c>
      <c r="K6" s="74"/>
      <c r="L6" s="82">
        <v>0</v>
      </c>
      <c r="M6" s="95">
        <v>3265</v>
      </c>
      <c r="N6" s="95">
        <v>0</v>
      </c>
      <c r="O6" s="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3">
      <c r="A7" s="26" t="s">
        <v>220</v>
      </c>
      <c r="B7" s="74">
        <f>SUM(B5:B6)</f>
        <v>4181431</v>
      </c>
      <c r="C7" s="36"/>
      <c r="D7" s="81">
        <f>SUM(D5:D6)</f>
        <v>4098185</v>
      </c>
      <c r="E7" s="81">
        <v>3752585</v>
      </c>
      <c r="F7" s="81">
        <v>4046054</v>
      </c>
      <c r="G7" s="81">
        <v>3969518</v>
      </c>
      <c r="H7" s="81">
        <f>SUM(H5:H6)</f>
        <v>4122028</v>
      </c>
      <c r="I7" s="74">
        <v>4133607</v>
      </c>
      <c r="J7" s="74">
        <v>4122028</v>
      </c>
      <c r="K7" s="74"/>
      <c r="L7" s="81">
        <v>3935818</v>
      </c>
      <c r="M7" s="74">
        <f>SUM(M5:M6)</f>
        <v>3836292</v>
      </c>
      <c r="N7" s="74">
        <v>3995972</v>
      </c>
      <c r="O7" s="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3">
      <c r="A8" s="22"/>
      <c r="B8" s="72"/>
      <c r="C8" s="23"/>
      <c r="D8" s="75"/>
      <c r="E8" s="75"/>
      <c r="F8" s="75"/>
      <c r="G8" s="75"/>
      <c r="H8" s="75"/>
      <c r="I8" s="72"/>
      <c r="J8" s="72"/>
      <c r="K8" s="72"/>
      <c r="L8" s="75"/>
      <c r="M8" s="72"/>
      <c r="N8" s="72"/>
      <c r="O8" s="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3">
      <c r="A9" s="26" t="s">
        <v>104</v>
      </c>
      <c r="B9" s="74"/>
      <c r="C9" s="36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3">
      <c r="A10" s="22" t="s">
        <v>598</v>
      </c>
      <c r="B10" s="72">
        <v>5174148</v>
      </c>
      <c r="C10" s="23"/>
      <c r="D10" s="75">
        <v>6036601</v>
      </c>
      <c r="E10" s="75">
        <v>6102812</v>
      </c>
      <c r="F10" s="75">
        <v>6071741</v>
      </c>
      <c r="G10" s="75">
        <v>6053631</v>
      </c>
      <c r="H10" s="75">
        <v>6064687</v>
      </c>
      <c r="I10" s="75">
        <v>6132913</v>
      </c>
      <c r="J10" s="75">
        <v>6084672</v>
      </c>
      <c r="K10" s="75"/>
      <c r="L10" s="75">
        <v>6109011</v>
      </c>
      <c r="M10" s="75">
        <v>6069185</v>
      </c>
      <c r="N10" s="75">
        <v>6075254</v>
      </c>
      <c r="O10" s="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3">
      <c r="A11" s="22" t="s">
        <v>599</v>
      </c>
      <c r="B11" s="72">
        <v>7572582</v>
      </c>
      <c r="C11" s="23"/>
      <c r="D11" s="75">
        <v>8055155</v>
      </c>
      <c r="E11" s="75">
        <v>7859265</v>
      </c>
      <c r="F11" s="75">
        <v>7956926</v>
      </c>
      <c r="G11" s="75">
        <v>7985870</v>
      </c>
      <c r="H11" s="75">
        <v>8071707</v>
      </c>
      <c r="I11" s="75">
        <v>8057656</v>
      </c>
      <c r="J11" s="75">
        <v>8057010</v>
      </c>
      <c r="K11" s="75"/>
      <c r="L11" s="75">
        <v>8437580</v>
      </c>
      <c r="M11" s="75">
        <v>8364643</v>
      </c>
      <c r="N11" s="75">
        <v>8580113</v>
      </c>
      <c r="O11" s="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x14ac:dyDescent="0.3">
      <c r="A12" s="22" t="s">
        <v>242</v>
      </c>
      <c r="B12" s="75">
        <v>0</v>
      </c>
      <c r="C12" s="23"/>
      <c r="D12" s="75">
        <v>0</v>
      </c>
      <c r="E12" s="75"/>
      <c r="F12" s="75">
        <v>0</v>
      </c>
      <c r="G12" s="75">
        <v>0</v>
      </c>
      <c r="H12" s="75">
        <v>0</v>
      </c>
      <c r="I12" s="75">
        <v>0</v>
      </c>
      <c r="J12" s="75">
        <v>250000</v>
      </c>
      <c r="K12" s="75"/>
      <c r="L12" s="75">
        <v>0</v>
      </c>
      <c r="M12" s="75">
        <v>0</v>
      </c>
      <c r="N12" s="75"/>
      <c r="O12" s="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x14ac:dyDescent="0.3">
      <c r="A13" s="22" t="s">
        <v>233</v>
      </c>
      <c r="B13" s="72">
        <v>466666</v>
      </c>
      <c r="C13" s="23"/>
      <c r="D13" s="75">
        <v>466666</v>
      </c>
      <c r="E13" s="75">
        <v>466666</v>
      </c>
      <c r="F13" s="75">
        <v>466666</v>
      </c>
      <c r="G13" s="75">
        <v>466666</v>
      </c>
      <c r="H13" s="75">
        <v>466666</v>
      </c>
      <c r="I13" s="75">
        <v>466666</v>
      </c>
      <c r="J13" s="75">
        <v>466666</v>
      </c>
      <c r="K13" s="75"/>
      <c r="L13" s="75">
        <v>466666</v>
      </c>
      <c r="M13" s="75">
        <v>466666</v>
      </c>
      <c r="N13" s="75">
        <v>466666</v>
      </c>
      <c r="O13" s="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x14ac:dyDescent="0.3">
      <c r="A14" s="22" t="s">
        <v>600</v>
      </c>
      <c r="B14" s="72">
        <v>217827</v>
      </c>
      <c r="C14" s="23"/>
      <c r="D14" s="75">
        <v>162522</v>
      </c>
      <c r="E14" s="75">
        <v>210000</v>
      </c>
      <c r="F14" s="75">
        <v>369713</v>
      </c>
      <c r="G14" s="75">
        <v>181760</v>
      </c>
      <c r="H14" s="75">
        <v>327146</v>
      </c>
      <c r="I14" s="75">
        <v>245083</v>
      </c>
      <c r="J14" s="75">
        <v>177122</v>
      </c>
      <c r="K14" s="75"/>
      <c r="L14" s="75">
        <v>225000</v>
      </c>
      <c r="M14" s="75">
        <v>347654</v>
      </c>
      <c r="N14" s="75">
        <v>352869</v>
      </c>
      <c r="O14" s="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6.2" x14ac:dyDescent="0.45">
      <c r="A15" s="22" t="s">
        <v>106</v>
      </c>
      <c r="B15" s="73">
        <v>13389</v>
      </c>
      <c r="C15" s="23"/>
      <c r="D15" s="79">
        <v>16984</v>
      </c>
      <c r="E15" s="79">
        <v>7780</v>
      </c>
      <c r="F15" s="79">
        <v>37193</v>
      </c>
      <c r="G15" s="79">
        <v>20564</v>
      </c>
      <c r="H15" s="79">
        <v>55530</v>
      </c>
      <c r="I15" s="79">
        <v>31342</v>
      </c>
      <c r="J15" s="79">
        <v>51804</v>
      </c>
      <c r="K15" s="75"/>
      <c r="L15" s="79">
        <v>54912</v>
      </c>
      <c r="M15" s="79">
        <v>44167</v>
      </c>
      <c r="N15" s="79">
        <v>46817</v>
      </c>
      <c r="O15" s="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x14ac:dyDescent="0.3">
      <c r="A16" s="26" t="s">
        <v>107</v>
      </c>
      <c r="B16" s="74">
        <f>SUM(B10:B15)</f>
        <v>13444612</v>
      </c>
      <c r="C16" s="36"/>
      <c r="D16" s="81">
        <v>14737928</v>
      </c>
      <c r="E16" s="81">
        <f>SUM(E10:E15)</f>
        <v>14646523</v>
      </c>
      <c r="F16" s="81">
        <v>14902239</v>
      </c>
      <c r="G16" s="81">
        <f>SUM(G10:G15)</f>
        <v>14708491</v>
      </c>
      <c r="H16" s="81">
        <f>SUM(H10:H15)</f>
        <v>14985736</v>
      </c>
      <c r="I16" s="81">
        <v>14933660</v>
      </c>
      <c r="J16" s="81">
        <v>15087274</v>
      </c>
      <c r="K16" s="81"/>
      <c r="L16" s="81">
        <v>15293169</v>
      </c>
      <c r="M16" s="81">
        <f>SUM(M10:M15)</f>
        <v>15292315</v>
      </c>
      <c r="N16" s="81">
        <f>SUM(N10:N15)</f>
        <v>15521719</v>
      </c>
      <c r="O16" s="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x14ac:dyDescent="0.3">
      <c r="A17" s="22"/>
      <c r="B17" s="72"/>
      <c r="C17" s="23"/>
      <c r="D17" s="75"/>
      <c r="E17" s="75"/>
      <c r="F17" s="75"/>
      <c r="G17" s="75"/>
      <c r="H17" s="75"/>
      <c r="I17" s="81"/>
      <c r="J17" s="81"/>
      <c r="K17" s="81"/>
      <c r="L17" s="81"/>
      <c r="M17" s="75"/>
      <c r="N17" s="75"/>
      <c r="O17" s="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3">
      <c r="A18" s="26" t="s">
        <v>30</v>
      </c>
      <c r="B18" s="74">
        <f>SUM(B16,B7)</f>
        <v>17626043</v>
      </c>
      <c r="C18" s="36"/>
      <c r="D18" s="81">
        <v>18836113</v>
      </c>
      <c r="E18" s="81">
        <f>SUM(E16,E7)</f>
        <v>18399108</v>
      </c>
      <c r="F18" s="81">
        <v>18948293</v>
      </c>
      <c r="G18" s="81">
        <v>18971300</v>
      </c>
      <c r="H18" s="81">
        <f>SUM(H7,H16)</f>
        <v>19107764</v>
      </c>
      <c r="I18" s="81">
        <v>19067267</v>
      </c>
      <c r="J18" s="81">
        <v>19209302</v>
      </c>
      <c r="K18" s="81"/>
      <c r="L18" s="81">
        <v>19228987</v>
      </c>
      <c r="M18" s="81">
        <f>SUM(M7,M16)</f>
        <v>19128607</v>
      </c>
      <c r="N18" s="81">
        <f>SUM(N7,N16)</f>
        <v>19517691</v>
      </c>
      <c r="O18" s="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3">
      <c r="A19" s="22"/>
      <c r="B19" s="72"/>
      <c r="C19" s="23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3">
      <c r="A20" s="26" t="s">
        <v>108</v>
      </c>
      <c r="B20" s="74"/>
      <c r="C20" s="36"/>
      <c r="D20" s="75"/>
      <c r="E20" s="75"/>
      <c r="F20" s="84"/>
      <c r="G20" s="75"/>
      <c r="H20" s="75"/>
      <c r="I20" s="75"/>
      <c r="J20" s="75"/>
      <c r="K20" s="75"/>
      <c r="L20" s="75"/>
      <c r="M20" s="75"/>
      <c r="N20" s="75"/>
      <c r="O20" s="3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3">
      <c r="A21" s="22" t="s">
        <v>226</v>
      </c>
      <c r="B21" s="72">
        <v>4520810</v>
      </c>
      <c r="C21" s="23"/>
      <c r="D21" s="75">
        <v>4724377</v>
      </c>
      <c r="E21" s="75">
        <v>4749805</v>
      </c>
      <c r="F21" s="75">
        <v>4986464</v>
      </c>
      <c r="G21" s="75">
        <v>5036658</v>
      </c>
      <c r="H21" s="75">
        <v>5116061</v>
      </c>
      <c r="I21" s="75">
        <v>5161682</v>
      </c>
      <c r="J21" s="75">
        <v>5216754</v>
      </c>
      <c r="K21" s="75"/>
      <c r="L21" s="75">
        <v>5176005</v>
      </c>
      <c r="M21" s="75">
        <v>5156095</v>
      </c>
      <c r="N21" s="75">
        <v>5508325</v>
      </c>
      <c r="O21" s="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3">
      <c r="A22" s="22" t="s">
        <v>308</v>
      </c>
      <c r="B22" s="72">
        <v>123794</v>
      </c>
      <c r="C22" s="23"/>
      <c r="D22" s="75">
        <v>352924</v>
      </c>
      <c r="E22" s="75">
        <v>448035</v>
      </c>
      <c r="F22" s="75">
        <v>443086</v>
      </c>
      <c r="G22" s="75">
        <v>431494</v>
      </c>
      <c r="H22" s="75">
        <v>354475</v>
      </c>
      <c r="I22" s="75">
        <v>323939</v>
      </c>
      <c r="J22" s="75">
        <v>323640</v>
      </c>
      <c r="K22" s="75"/>
      <c r="L22" s="88">
        <v>322056</v>
      </c>
      <c r="M22" s="75">
        <v>385628</v>
      </c>
      <c r="N22" s="75">
        <v>418634</v>
      </c>
      <c r="O22" s="3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x14ac:dyDescent="0.3">
      <c r="A23" s="22" t="s">
        <v>228</v>
      </c>
      <c r="B23" s="72">
        <v>4238224</v>
      </c>
      <c r="C23" s="23"/>
      <c r="D23" s="75">
        <v>4238690</v>
      </c>
      <c r="E23" s="75">
        <v>4423892</v>
      </c>
      <c r="F23" s="75">
        <v>3967715</v>
      </c>
      <c r="G23" s="75">
        <v>4474350</v>
      </c>
      <c r="H23" s="75">
        <v>4168849</v>
      </c>
      <c r="I23" s="75">
        <v>4329500</v>
      </c>
      <c r="J23" s="75">
        <v>4507944</v>
      </c>
      <c r="K23" s="75"/>
      <c r="L23" s="75">
        <v>4300000</v>
      </c>
      <c r="M23" s="75">
        <v>4319323</v>
      </c>
      <c r="N23" s="75">
        <v>4334980</v>
      </c>
      <c r="O23" s="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x14ac:dyDescent="0.3">
      <c r="A24" s="22" t="s">
        <v>229</v>
      </c>
      <c r="B24" s="72">
        <v>357978</v>
      </c>
      <c r="C24" s="23"/>
      <c r="D24" s="75">
        <v>395632</v>
      </c>
      <c r="E24" s="75">
        <v>330387</v>
      </c>
      <c r="F24" s="75">
        <v>464485</v>
      </c>
      <c r="G24" s="75">
        <v>409866</v>
      </c>
      <c r="H24" s="75">
        <v>586371</v>
      </c>
      <c r="I24" s="75">
        <v>465438</v>
      </c>
      <c r="J24" s="75">
        <v>515807</v>
      </c>
      <c r="K24" s="75"/>
      <c r="L24" s="75">
        <v>526326</v>
      </c>
      <c r="M24" s="75">
        <v>532539</v>
      </c>
      <c r="N24" s="75">
        <v>536676</v>
      </c>
      <c r="O24" s="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x14ac:dyDescent="0.3">
      <c r="A25" s="22" t="s">
        <v>230</v>
      </c>
      <c r="B25" s="72">
        <v>238328</v>
      </c>
      <c r="C25" s="23"/>
      <c r="D25" s="75">
        <v>234887</v>
      </c>
      <c r="E25" s="75">
        <v>278150</v>
      </c>
      <c r="F25" s="75">
        <v>227442</v>
      </c>
      <c r="G25" s="75">
        <v>280430</v>
      </c>
      <c r="H25" s="75">
        <v>235112</v>
      </c>
      <c r="I25" s="75">
        <v>332836</v>
      </c>
      <c r="J25" s="75">
        <v>298471</v>
      </c>
      <c r="K25" s="75"/>
      <c r="L25" s="75">
        <v>306770</v>
      </c>
      <c r="M25" s="75">
        <v>254280</v>
      </c>
      <c r="N25" s="75">
        <v>251917</v>
      </c>
      <c r="O25" s="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6.2" x14ac:dyDescent="0.45">
      <c r="A26" s="22" t="s">
        <v>231</v>
      </c>
      <c r="B26" s="73">
        <v>0</v>
      </c>
      <c r="C26" s="23"/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5"/>
      <c r="L26" s="79">
        <v>0</v>
      </c>
      <c r="M26" s="79">
        <v>0</v>
      </c>
      <c r="N26" s="79">
        <v>0</v>
      </c>
      <c r="O26" s="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x14ac:dyDescent="0.3">
      <c r="A27" s="26" t="s">
        <v>112</v>
      </c>
      <c r="B27" s="76">
        <f>SUM(B21:B26)</f>
        <v>9479134</v>
      </c>
      <c r="C27" s="36"/>
      <c r="D27" s="75">
        <v>9946510</v>
      </c>
      <c r="E27" s="75">
        <f>SUM(E21:E26)</f>
        <v>10230269</v>
      </c>
      <c r="F27" s="75">
        <v>10089192</v>
      </c>
      <c r="G27" s="75">
        <v>10632798</v>
      </c>
      <c r="H27" s="75">
        <f>SUM(H21:H26)</f>
        <v>10460868</v>
      </c>
      <c r="I27" s="75">
        <v>10613395</v>
      </c>
      <c r="J27" s="75">
        <v>10862616</v>
      </c>
      <c r="K27" s="75"/>
      <c r="L27" s="75">
        <v>10631157</v>
      </c>
      <c r="M27" s="75">
        <f>SUM(M21:M26)</f>
        <v>10647865</v>
      </c>
      <c r="N27" s="75">
        <f>SUM(N21:N26)</f>
        <v>11050532</v>
      </c>
      <c r="O27" s="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x14ac:dyDescent="0.3">
      <c r="A28" s="22"/>
      <c r="B28" s="72"/>
      <c r="C28" s="23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x14ac:dyDescent="0.3">
      <c r="A29" s="26" t="s">
        <v>232</v>
      </c>
      <c r="B29" s="74"/>
      <c r="C29" s="3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x14ac:dyDescent="0.3">
      <c r="A30" s="22" t="s">
        <v>206</v>
      </c>
      <c r="B30" s="72">
        <v>2141138</v>
      </c>
      <c r="C30" s="23"/>
      <c r="D30" s="75">
        <v>2183961</v>
      </c>
      <c r="E30" s="75">
        <v>2183961</v>
      </c>
      <c r="F30" s="75">
        <v>2227640</v>
      </c>
      <c r="G30" s="75">
        <v>2227640</v>
      </c>
      <c r="H30" s="75">
        <v>2277784</v>
      </c>
      <c r="I30" s="75">
        <v>2277784</v>
      </c>
      <c r="J30" s="75">
        <v>2277784</v>
      </c>
      <c r="K30" s="75"/>
      <c r="L30" s="75">
        <v>2335079</v>
      </c>
      <c r="M30" s="75">
        <v>2335079</v>
      </c>
      <c r="N30" s="75">
        <v>2394656</v>
      </c>
      <c r="O30" s="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6.2" x14ac:dyDescent="0.45">
      <c r="A31" s="22" t="s">
        <v>163</v>
      </c>
      <c r="B31" s="73">
        <v>637337</v>
      </c>
      <c r="C31" s="23"/>
      <c r="D31" s="79">
        <v>704588</v>
      </c>
      <c r="E31" s="79">
        <v>698104</v>
      </c>
      <c r="F31" s="79">
        <v>701433</v>
      </c>
      <c r="G31" s="79">
        <v>701975</v>
      </c>
      <c r="H31" s="79">
        <v>706820</v>
      </c>
      <c r="I31" s="79">
        <v>709528</v>
      </c>
      <c r="J31" s="79">
        <v>707084</v>
      </c>
      <c r="K31" s="75"/>
      <c r="L31" s="79">
        <v>727330</v>
      </c>
      <c r="M31" s="79">
        <v>721691</v>
      </c>
      <c r="N31" s="79">
        <v>732768</v>
      </c>
      <c r="O31" s="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x14ac:dyDescent="0.3">
      <c r="A32" s="26" t="s">
        <v>234</v>
      </c>
      <c r="B32" s="76">
        <f>SUM(B30:B31)</f>
        <v>2778475</v>
      </c>
      <c r="C32" s="36"/>
      <c r="D32" s="75">
        <v>2888549</v>
      </c>
      <c r="E32" s="75">
        <f>SUM(E30:E31)</f>
        <v>2882065</v>
      </c>
      <c r="F32" s="75">
        <v>2929073</v>
      </c>
      <c r="G32" s="75">
        <v>2929615</v>
      </c>
      <c r="H32" s="75">
        <f>SUM(H30:H31)</f>
        <v>2984604</v>
      </c>
      <c r="I32" s="75">
        <v>2987312</v>
      </c>
      <c r="J32" s="75">
        <v>2984869</v>
      </c>
      <c r="K32" s="75"/>
      <c r="L32" s="75">
        <v>3062409</v>
      </c>
      <c r="M32" s="75">
        <f>SUM(M30:M31)</f>
        <v>3056770</v>
      </c>
      <c r="N32" s="75">
        <f>SUM(N30:N31)</f>
        <v>3127424</v>
      </c>
      <c r="O32" s="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x14ac:dyDescent="0.3">
      <c r="A33" s="22"/>
      <c r="B33" s="72"/>
      <c r="C33" s="23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x14ac:dyDescent="0.3">
      <c r="A34" s="26" t="s">
        <v>235</v>
      </c>
      <c r="B34" s="76">
        <f>SUM(B32,B27)</f>
        <v>12257609</v>
      </c>
      <c r="C34" s="36"/>
      <c r="D34" s="75">
        <v>12835059</v>
      </c>
      <c r="E34" s="75">
        <v>13112334</v>
      </c>
      <c r="F34" s="75">
        <v>13018265</v>
      </c>
      <c r="G34" s="75">
        <v>13562413</v>
      </c>
      <c r="H34" s="75">
        <f>SUM(H27,H32)</f>
        <v>13445472</v>
      </c>
      <c r="I34" s="75">
        <v>13600707</v>
      </c>
      <c r="J34" s="75">
        <v>13847484</v>
      </c>
      <c r="K34" s="75"/>
      <c r="L34" s="75">
        <v>13693566</v>
      </c>
      <c r="M34" s="75">
        <v>13704635</v>
      </c>
      <c r="N34" s="75">
        <f>SUM(N27,N32)</f>
        <v>14177956</v>
      </c>
      <c r="O34" s="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x14ac:dyDescent="0.3">
      <c r="A35" s="22"/>
      <c r="B35" s="72"/>
      <c r="C35" s="23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x14ac:dyDescent="0.3">
      <c r="A36" s="15" t="s">
        <v>236</v>
      </c>
      <c r="B36" s="81"/>
      <c r="C36" s="15"/>
      <c r="D36" s="75"/>
      <c r="E36" s="75"/>
      <c r="F36" s="72"/>
      <c r="G36" s="75"/>
      <c r="H36" s="75"/>
      <c r="I36" s="75"/>
      <c r="J36" s="75"/>
      <c r="K36" s="75"/>
      <c r="L36" s="75"/>
      <c r="M36" s="75"/>
      <c r="N36" s="7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x14ac:dyDescent="0.3">
      <c r="A37" s="3" t="s">
        <v>237</v>
      </c>
      <c r="B37" s="75">
        <v>1270250</v>
      </c>
      <c r="C37" s="3"/>
      <c r="D37" s="75">
        <v>1505000</v>
      </c>
      <c r="E37" s="75">
        <v>1505000</v>
      </c>
      <c r="F37" s="75">
        <v>1408000</v>
      </c>
      <c r="G37" s="75">
        <v>1408000</v>
      </c>
      <c r="H37" s="75">
        <v>1426000</v>
      </c>
      <c r="I37" s="75">
        <v>1426000</v>
      </c>
      <c r="J37" s="75">
        <v>1426000</v>
      </c>
      <c r="K37" s="75"/>
      <c r="L37" s="75">
        <v>1428000</v>
      </c>
      <c r="M37" s="75">
        <v>1428000</v>
      </c>
      <c r="N37" s="75">
        <v>1340000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6.2" x14ac:dyDescent="0.45">
      <c r="A38" s="3" t="s">
        <v>238</v>
      </c>
      <c r="B38" s="79">
        <v>0</v>
      </c>
      <c r="C38" s="3"/>
      <c r="D38" s="79">
        <v>450000</v>
      </c>
      <c r="E38" s="79">
        <v>0</v>
      </c>
      <c r="F38" s="79">
        <v>400000</v>
      </c>
      <c r="G38" s="79">
        <v>0</v>
      </c>
      <c r="H38" s="79">
        <v>400000</v>
      </c>
      <c r="I38" s="79">
        <v>0</v>
      </c>
      <c r="J38" s="79">
        <v>0</v>
      </c>
      <c r="K38" s="75"/>
      <c r="L38" s="79">
        <v>0</v>
      </c>
      <c r="M38" s="79">
        <v>0</v>
      </c>
      <c r="N38" s="79"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3">
      <c r="A39" s="15" t="s">
        <v>239</v>
      </c>
      <c r="B39" s="81">
        <v>1270250</v>
      </c>
      <c r="C39" s="15"/>
      <c r="D39" s="75">
        <v>1955000</v>
      </c>
      <c r="E39" s="75">
        <v>1505000</v>
      </c>
      <c r="F39" s="75">
        <v>1808000</v>
      </c>
      <c r="G39" s="75">
        <v>1408000</v>
      </c>
      <c r="H39" s="75">
        <f>SUM(H37:H38)</f>
        <v>1826000</v>
      </c>
      <c r="I39" s="75">
        <v>1426000</v>
      </c>
      <c r="J39" s="75">
        <v>1426000</v>
      </c>
      <c r="K39" s="75"/>
      <c r="L39" s="75">
        <v>1428000</v>
      </c>
      <c r="M39" s="75">
        <v>1428000</v>
      </c>
      <c r="N39" s="75">
        <v>1340000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3">
      <c r="A40" s="3"/>
      <c r="B40" s="75"/>
      <c r="C40" s="3"/>
      <c r="D40" s="75"/>
      <c r="E40" s="75"/>
      <c r="F40" s="75"/>
      <c r="G40" s="75"/>
      <c r="H40" s="75"/>
      <c r="I40" s="75"/>
      <c r="J40" s="75"/>
      <c r="K40" s="117"/>
      <c r="L40" s="75"/>
      <c r="M40" s="75"/>
      <c r="N40" s="7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3">
      <c r="A41" s="15" t="s">
        <v>240</v>
      </c>
      <c r="B41" s="81">
        <v>13527859</v>
      </c>
      <c r="C41" s="15"/>
      <c r="D41" s="81">
        <v>14790059</v>
      </c>
      <c r="E41" s="81">
        <v>14617334</v>
      </c>
      <c r="F41" s="81">
        <v>14826265</v>
      </c>
      <c r="G41" s="81">
        <v>14970413</v>
      </c>
      <c r="H41" s="81">
        <v>15271472</v>
      </c>
      <c r="I41" s="81">
        <v>15026707</v>
      </c>
      <c r="J41" s="81">
        <v>15273484</v>
      </c>
      <c r="K41" s="117"/>
      <c r="L41" s="81">
        <v>15121566</v>
      </c>
      <c r="M41" s="81">
        <f>SUM(M39,M34)</f>
        <v>15132635</v>
      </c>
      <c r="N41" s="81">
        <f>SUM(N34,N39)</f>
        <v>15517956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3">
      <c r="A42" s="15" t="s">
        <v>38</v>
      </c>
      <c r="B42" s="81">
        <v>-83246</v>
      </c>
      <c r="C42" s="15"/>
      <c r="D42" s="81">
        <v>-52131</v>
      </c>
      <c r="E42" s="81">
        <v>29190</v>
      </c>
      <c r="F42" s="81">
        <v>75974</v>
      </c>
      <c r="G42" s="81">
        <v>-261921</v>
      </c>
      <c r="H42" s="81">
        <f>H16-H41</f>
        <v>-285736</v>
      </c>
      <c r="I42" s="81">
        <v>-93047</v>
      </c>
      <c r="J42" s="81">
        <f>-186210</f>
        <v>-186210</v>
      </c>
      <c r="K42" s="117"/>
      <c r="L42" s="81">
        <v>171603</v>
      </c>
      <c r="M42" s="81">
        <f>M16-M41</f>
        <v>159680</v>
      </c>
      <c r="N42" s="81">
        <f>N16-N41</f>
        <v>3763</v>
      </c>
      <c r="O42" s="5"/>
      <c r="P42" s="5"/>
      <c r="Q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6.2" x14ac:dyDescent="0.45">
      <c r="A43" s="15" t="s">
        <v>219</v>
      </c>
      <c r="B43" s="82">
        <v>4507</v>
      </c>
      <c r="C43" s="15"/>
      <c r="D43" s="82">
        <v>608</v>
      </c>
      <c r="E43" s="82">
        <v>0</v>
      </c>
      <c r="F43" s="82">
        <v>5152</v>
      </c>
      <c r="G43" s="82">
        <v>0</v>
      </c>
      <c r="H43" s="82">
        <v>3265</v>
      </c>
      <c r="I43" s="82">
        <v>0</v>
      </c>
      <c r="J43" s="82">
        <v>0</v>
      </c>
      <c r="K43" s="117"/>
      <c r="L43" s="82">
        <v>0</v>
      </c>
      <c r="M43" s="79">
        <v>0</v>
      </c>
      <c r="N43" s="79">
        <v>0</v>
      </c>
      <c r="O43" s="5"/>
      <c r="P43" s="5"/>
      <c r="Q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x14ac:dyDescent="0.3">
      <c r="A44" s="15" t="s">
        <v>114</v>
      </c>
      <c r="B44" s="81">
        <v>4093678</v>
      </c>
      <c r="C44" s="15"/>
      <c r="D44" s="81">
        <v>4045446</v>
      </c>
      <c r="E44" s="81">
        <v>3781775</v>
      </c>
      <c r="F44" s="81">
        <v>4116876</v>
      </c>
      <c r="G44" s="81">
        <v>3707597</v>
      </c>
      <c r="H44" s="81">
        <v>3833027</v>
      </c>
      <c r="I44" s="81">
        <v>4040560</v>
      </c>
      <c r="J44" s="81">
        <v>3935818</v>
      </c>
      <c r="K44" s="117"/>
      <c r="L44" s="81">
        <v>4107421</v>
      </c>
      <c r="M44" s="81">
        <f>M18-M41</f>
        <v>3995972</v>
      </c>
      <c r="N44" s="81">
        <f>N18-N41</f>
        <v>3999735</v>
      </c>
      <c r="O44" s="5"/>
      <c r="P44" s="5"/>
      <c r="Q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x14ac:dyDescent="0.3">
      <c r="A45" s="15" t="s">
        <v>115</v>
      </c>
      <c r="B45" s="17">
        <v>110.45</v>
      </c>
      <c r="C45" s="17"/>
      <c r="D45" s="149">
        <v>99.84</v>
      </c>
      <c r="E45" s="17">
        <v>94.43</v>
      </c>
      <c r="F45" s="149">
        <v>101.35</v>
      </c>
      <c r="G45" s="149">
        <v>90.4</v>
      </c>
      <c r="H45" s="17">
        <v>91.61</v>
      </c>
      <c r="I45" s="149">
        <v>98.15</v>
      </c>
      <c r="J45" s="17">
        <v>94.06</v>
      </c>
      <c r="K45" s="173"/>
      <c r="L45" s="149">
        <v>99.14</v>
      </c>
      <c r="M45" s="149">
        <v>96.38</v>
      </c>
      <c r="N45" s="149">
        <v>94.08</v>
      </c>
      <c r="O45" s="5"/>
      <c r="P45" s="5"/>
      <c r="Q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x14ac:dyDescent="0.3">
      <c r="A46" s="3"/>
      <c r="B46" s="75"/>
      <c r="C46" s="3"/>
      <c r="D46" s="75"/>
      <c r="E46" s="75"/>
      <c r="F46" s="72"/>
      <c r="G46" s="75"/>
      <c r="H46" s="75"/>
      <c r="I46" s="72"/>
      <c r="J46" s="75"/>
      <c r="K46" s="116"/>
      <c r="L46" s="72"/>
      <c r="M46" s="72"/>
      <c r="N46" s="75"/>
      <c r="O46" s="5"/>
      <c r="P46" s="5"/>
      <c r="Q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3">
      <c r="A47" s="3"/>
      <c r="B47" s="75"/>
      <c r="C47" s="3"/>
      <c r="D47" s="75"/>
      <c r="E47" s="75"/>
      <c r="F47" s="72"/>
      <c r="G47" s="75"/>
      <c r="H47" s="75"/>
      <c r="I47" s="72"/>
      <c r="J47" s="75"/>
      <c r="K47" s="116"/>
      <c r="L47" s="72"/>
      <c r="M47" s="72"/>
      <c r="N47" s="75"/>
      <c r="O47" s="5"/>
      <c r="P47" s="5"/>
      <c r="Q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3">
      <c r="A48" s="3"/>
      <c r="B48" s="75"/>
      <c r="C48" s="3"/>
      <c r="D48" s="75"/>
      <c r="E48" s="75"/>
      <c r="F48" s="72"/>
      <c r="G48" s="75"/>
      <c r="H48" s="75"/>
      <c r="I48" s="72"/>
      <c r="J48" s="75"/>
      <c r="K48" s="116"/>
      <c r="L48" s="72"/>
      <c r="M48" s="72"/>
      <c r="N48" s="75"/>
      <c r="O48" s="5"/>
      <c r="P48" s="5"/>
      <c r="Q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1" x14ac:dyDescent="0.4">
      <c r="A49" s="65" t="s">
        <v>601</v>
      </c>
      <c r="B49" s="150"/>
      <c r="C49" s="65"/>
      <c r="D49" s="75"/>
      <c r="E49" s="75"/>
      <c r="F49" s="72"/>
      <c r="G49" s="75"/>
      <c r="H49" s="75"/>
      <c r="I49" s="72"/>
      <c r="J49" s="75"/>
      <c r="K49" s="116"/>
      <c r="L49" s="72"/>
      <c r="M49" s="72"/>
      <c r="N49" s="75"/>
      <c r="O49" s="5"/>
      <c r="P49" s="5"/>
      <c r="Q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x14ac:dyDescent="0.3">
      <c r="A50" s="3" t="s">
        <v>124</v>
      </c>
      <c r="B50" s="75">
        <v>3432755</v>
      </c>
      <c r="C50" s="3"/>
      <c r="D50" s="75">
        <v>3560641</v>
      </c>
      <c r="E50" s="75">
        <v>3382900</v>
      </c>
      <c r="F50" s="72">
        <v>3730899</v>
      </c>
      <c r="G50" s="75">
        <v>3519094</v>
      </c>
      <c r="H50" s="75">
        <v>4012821</v>
      </c>
      <c r="I50" s="75">
        <v>3668908</v>
      </c>
      <c r="J50" s="75">
        <v>3858993</v>
      </c>
      <c r="K50" s="116"/>
      <c r="L50" s="72">
        <v>3825275</v>
      </c>
      <c r="M50" s="72">
        <v>3875829</v>
      </c>
      <c r="N50" s="75">
        <v>3891920</v>
      </c>
      <c r="O50" s="5"/>
      <c r="P50" s="5"/>
      <c r="Q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6.2" customHeight="1" x14ac:dyDescent="0.3">
      <c r="A51" s="3" t="s">
        <v>602</v>
      </c>
      <c r="B51" s="75">
        <v>3442834</v>
      </c>
      <c r="C51" s="3"/>
      <c r="D51" s="75">
        <v>3564967</v>
      </c>
      <c r="E51" s="75">
        <v>3672094</v>
      </c>
      <c r="F51" s="72">
        <v>3520554</v>
      </c>
      <c r="G51" s="75">
        <v>3815175</v>
      </c>
      <c r="H51" s="75">
        <v>3454200</v>
      </c>
      <c r="I51" s="75">
        <v>3849928</v>
      </c>
      <c r="J51" s="75">
        <v>3850493</v>
      </c>
      <c r="K51" s="72"/>
      <c r="L51" s="75">
        <v>3772929</v>
      </c>
      <c r="M51" s="75">
        <v>3753817</v>
      </c>
      <c r="N51" s="75">
        <v>4024107</v>
      </c>
      <c r="O51" s="5"/>
      <c r="P51" s="5"/>
      <c r="Q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6.2" customHeight="1" x14ac:dyDescent="0.3">
      <c r="A52" s="3" t="s">
        <v>603</v>
      </c>
      <c r="B52" s="75">
        <v>818920</v>
      </c>
      <c r="C52" s="3"/>
      <c r="D52" s="75">
        <v>821018</v>
      </c>
      <c r="E52" s="75">
        <v>897308</v>
      </c>
      <c r="F52" s="72">
        <v>870143</v>
      </c>
      <c r="G52" s="75">
        <v>973556</v>
      </c>
      <c r="H52" s="75">
        <v>1031309</v>
      </c>
      <c r="I52" s="75">
        <v>996087</v>
      </c>
      <c r="J52" s="75">
        <v>969282</v>
      </c>
      <c r="K52" s="72"/>
      <c r="L52" s="75">
        <v>998359</v>
      </c>
      <c r="M52" s="75">
        <v>965860</v>
      </c>
      <c r="N52" s="75">
        <v>977046</v>
      </c>
      <c r="O52" s="5"/>
      <c r="P52" s="5"/>
      <c r="Q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6.2" customHeight="1" x14ac:dyDescent="0.3">
      <c r="A53" s="3" t="s">
        <v>604</v>
      </c>
      <c r="B53" s="75">
        <v>3654861</v>
      </c>
      <c r="C53" s="3"/>
      <c r="D53" s="75">
        <v>3718452</v>
      </c>
      <c r="E53" s="75">
        <v>3872236</v>
      </c>
      <c r="F53" s="72">
        <v>3657786</v>
      </c>
      <c r="G53" s="75">
        <v>3958609</v>
      </c>
      <c r="H53" s="75">
        <v>3735520</v>
      </c>
      <c r="I53" s="75">
        <v>3884139</v>
      </c>
      <c r="J53" s="75">
        <v>3961524</v>
      </c>
      <c r="K53" s="72"/>
      <c r="L53" s="75">
        <v>3864008</v>
      </c>
      <c r="M53" s="75">
        <v>3842707</v>
      </c>
      <c r="N53" s="75">
        <v>3953761</v>
      </c>
      <c r="O53" s="5"/>
      <c r="P53" s="5"/>
      <c r="Q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6.2" customHeight="1" x14ac:dyDescent="0.45">
      <c r="A54" s="3" t="s">
        <v>605</v>
      </c>
      <c r="B54" s="75">
        <v>908239</v>
      </c>
      <c r="C54" s="3"/>
      <c r="D54" s="79">
        <v>1169980</v>
      </c>
      <c r="E54" s="75">
        <v>1287796</v>
      </c>
      <c r="F54" s="73">
        <v>1238884</v>
      </c>
      <c r="G54" s="79">
        <v>1295979</v>
      </c>
      <c r="H54" s="79">
        <v>1211621</v>
      </c>
      <c r="I54" s="79">
        <v>1201645</v>
      </c>
      <c r="J54" s="79">
        <v>1207192</v>
      </c>
      <c r="K54" s="72"/>
      <c r="L54" s="79">
        <v>1233005</v>
      </c>
      <c r="M54" s="79">
        <v>1266422</v>
      </c>
      <c r="N54" s="79">
        <v>1331122</v>
      </c>
      <c r="O54" s="5"/>
      <c r="P54" s="5"/>
      <c r="Q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6.2" customHeight="1" x14ac:dyDescent="0.3">
      <c r="A55" s="15" t="s">
        <v>153</v>
      </c>
      <c r="B55" s="81">
        <f>SUM(B50:B54)</f>
        <v>12257609</v>
      </c>
      <c r="C55" s="15"/>
      <c r="D55" s="81">
        <v>12835059</v>
      </c>
      <c r="E55" s="81">
        <f>SUM(E50:E54)</f>
        <v>13112334</v>
      </c>
      <c r="F55" s="74">
        <v>13018265</v>
      </c>
      <c r="G55" s="81">
        <v>13562413</v>
      </c>
      <c r="H55" s="81">
        <f>SUM(H50:H54)</f>
        <v>13445471</v>
      </c>
      <c r="I55" s="81">
        <v>13600707</v>
      </c>
      <c r="J55" s="81">
        <v>13847484</v>
      </c>
      <c r="K55" s="74"/>
      <c r="L55" s="81">
        <v>13693566</v>
      </c>
      <c r="M55" s="81">
        <f>SUM(M50:M54)</f>
        <v>13704635</v>
      </c>
      <c r="N55" s="81">
        <f>SUM(N50:N54)</f>
        <v>14177956</v>
      </c>
      <c r="O55" s="5"/>
      <c r="P55" s="5"/>
      <c r="Q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6.2" customHeight="1" x14ac:dyDescent="0.3">
      <c r="A56" s="3"/>
      <c r="B56" s="75"/>
      <c r="C56" s="3"/>
      <c r="D56" s="75"/>
      <c r="E56" s="75"/>
      <c r="F56" s="72"/>
      <c r="G56" s="75"/>
      <c r="H56" s="75"/>
      <c r="I56" s="75"/>
      <c r="J56" s="75"/>
      <c r="K56" s="72"/>
      <c r="L56" s="75"/>
      <c r="M56" s="75"/>
      <c r="N56" s="75"/>
      <c r="O56" s="5"/>
      <c r="P56" s="5"/>
      <c r="Q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6.2" customHeight="1" x14ac:dyDescent="0.35">
      <c r="A57" s="64" t="s">
        <v>31</v>
      </c>
      <c r="B57" s="128"/>
      <c r="C57" s="64"/>
      <c r="D57" s="75"/>
      <c r="E57" s="75"/>
      <c r="F57" s="72"/>
      <c r="G57" s="75"/>
      <c r="H57" s="75"/>
      <c r="I57" s="75"/>
      <c r="J57" s="75"/>
      <c r="K57" s="72"/>
      <c r="L57" s="75"/>
      <c r="M57" s="75"/>
      <c r="N57" s="75"/>
      <c r="O57" s="5"/>
      <c r="P57" s="5"/>
      <c r="Q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6.2" customHeight="1" x14ac:dyDescent="0.3">
      <c r="A58" s="36" t="s">
        <v>103</v>
      </c>
      <c r="B58" s="74">
        <v>173134</v>
      </c>
      <c r="C58" s="36"/>
      <c r="D58" s="81">
        <v>114853</v>
      </c>
      <c r="E58" s="81">
        <v>110940</v>
      </c>
      <c r="F58" s="81">
        <v>127181</v>
      </c>
      <c r="G58" s="81">
        <v>126180</v>
      </c>
      <c r="H58" s="81">
        <v>119571</v>
      </c>
      <c r="I58" s="81">
        <v>118992</v>
      </c>
      <c r="J58" s="81">
        <v>119571</v>
      </c>
      <c r="K58" s="92"/>
      <c r="L58" s="81">
        <v>119296</v>
      </c>
      <c r="M58" s="92">
        <v>119729</v>
      </c>
      <c r="N58" s="92">
        <v>119259</v>
      </c>
      <c r="O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x14ac:dyDescent="0.3">
      <c r="A59" s="36" t="s">
        <v>104</v>
      </c>
      <c r="B59" s="74"/>
      <c r="C59" s="36"/>
      <c r="D59" s="75"/>
      <c r="E59" s="75"/>
      <c r="F59" s="75"/>
      <c r="G59" s="75"/>
      <c r="H59" s="75"/>
      <c r="I59" s="75"/>
      <c r="J59" s="75"/>
      <c r="K59" s="88"/>
      <c r="L59" s="75"/>
      <c r="M59" s="88"/>
      <c r="N59" s="88"/>
      <c r="O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x14ac:dyDescent="0.3">
      <c r="A60" s="23" t="s">
        <v>606</v>
      </c>
      <c r="B60" s="72">
        <v>1270250</v>
      </c>
      <c r="C60" s="23"/>
      <c r="D60" s="75">
        <v>1505000</v>
      </c>
      <c r="E60" s="75">
        <v>1505000</v>
      </c>
      <c r="F60" s="75">
        <v>1408000</v>
      </c>
      <c r="G60" s="75">
        <v>1235000</v>
      </c>
      <c r="H60" s="75">
        <v>1426000</v>
      </c>
      <c r="I60" s="75">
        <v>1426000</v>
      </c>
      <c r="J60" s="75">
        <v>1426000</v>
      </c>
      <c r="K60" s="88"/>
      <c r="L60" s="75">
        <v>1428000</v>
      </c>
      <c r="M60" s="88">
        <v>1428000</v>
      </c>
      <c r="N60" s="88">
        <v>1340000</v>
      </c>
      <c r="O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x14ac:dyDescent="0.3">
      <c r="A61" s="23" t="s">
        <v>106</v>
      </c>
      <c r="B61" s="72">
        <v>257</v>
      </c>
      <c r="C61" s="23"/>
      <c r="D61" s="75">
        <v>550</v>
      </c>
      <c r="E61" s="75">
        <v>658</v>
      </c>
      <c r="F61" s="75">
        <v>1581</v>
      </c>
      <c r="G61" s="75">
        <v>183070</v>
      </c>
      <c r="H61" s="75">
        <v>2502</v>
      </c>
      <c r="I61" s="75">
        <v>2865</v>
      </c>
      <c r="J61" s="75">
        <v>2590</v>
      </c>
      <c r="K61" s="75"/>
      <c r="L61" s="75">
        <v>2497</v>
      </c>
      <c r="M61" s="88">
        <v>2628</v>
      </c>
      <c r="N61" s="88">
        <v>728</v>
      </c>
      <c r="O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6.2" x14ac:dyDescent="0.45">
      <c r="A62" s="23" t="s">
        <v>117</v>
      </c>
      <c r="B62" s="73">
        <v>0</v>
      </c>
      <c r="C62" s="23"/>
      <c r="D62" s="79">
        <v>42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88"/>
      <c r="L62" s="79">
        <v>0</v>
      </c>
      <c r="M62" s="129">
        <v>0</v>
      </c>
      <c r="N62" s="129">
        <v>0</v>
      </c>
      <c r="O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x14ac:dyDescent="0.3">
      <c r="A63" s="36" t="s">
        <v>107</v>
      </c>
      <c r="B63" s="74">
        <v>1270507</v>
      </c>
      <c r="C63" s="36"/>
      <c r="D63" s="81">
        <v>1505592</v>
      </c>
      <c r="E63" s="81">
        <f>SUM(E60:E62)</f>
        <v>1505658</v>
      </c>
      <c r="F63" s="81">
        <v>1409762</v>
      </c>
      <c r="G63" s="81">
        <v>1417820</v>
      </c>
      <c r="H63" s="81">
        <f>SUM(H60:H61)</f>
        <v>1428502</v>
      </c>
      <c r="I63" s="81">
        <v>1428865</v>
      </c>
      <c r="J63" s="81">
        <v>1428590</v>
      </c>
      <c r="K63" s="92"/>
      <c r="L63" s="81">
        <v>1430497</v>
      </c>
      <c r="M63" s="92">
        <f>SUM(M60:M62)</f>
        <v>1430628</v>
      </c>
      <c r="N63" s="92">
        <f>SUM(N60:N61)</f>
        <v>1340728</v>
      </c>
      <c r="O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x14ac:dyDescent="0.3">
      <c r="A64" s="22"/>
      <c r="B64" s="72"/>
      <c r="C64" s="23"/>
      <c r="D64" s="75"/>
      <c r="E64" s="75"/>
      <c r="F64" s="75"/>
      <c r="G64" s="75"/>
      <c r="H64" s="75"/>
      <c r="I64" s="81"/>
      <c r="J64" s="81"/>
      <c r="K64" s="81"/>
      <c r="L64" s="74"/>
      <c r="M64" s="75"/>
      <c r="N64" s="75"/>
      <c r="O64" s="3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x14ac:dyDescent="0.3">
      <c r="A65" s="36" t="s">
        <v>30</v>
      </c>
      <c r="B65" s="74">
        <f>SUM(B63,B58)</f>
        <v>1443641</v>
      </c>
      <c r="C65" s="36"/>
      <c r="D65" s="81">
        <v>1620445</v>
      </c>
      <c r="E65" s="81">
        <f>1616598</f>
        <v>1616598</v>
      </c>
      <c r="F65" s="81">
        <v>1536762</v>
      </c>
      <c r="G65" s="81">
        <v>1535117</v>
      </c>
      <c r="H65" s="81">
        <f>SUM(H58,H63)</f>
        <v>1548073</v>
      </c>
      <c r="I65" s="81">
        <v>1547857</v>
      </c>
      <c r="J65" s="81">
        <v>1548161</v>
      </c>
      <c r="K65" s="81"/>
      <c r="L65" s="74">
        <v>1549793</v>
      </c>
      <c r="M65" s="81">
        <f>SUM(M58,M63)</f>
        <v>1550357</v>
      </c>
      <c r="N65" s="81">
        <f>SUM(N58,N63)</f>
        <v>1459987</v>
      </c>
      <c r="O65" s="3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x14ac:dyDescent="0.3">
      <c r="A66" s="22"/>
      <c r="B66" s="84"/>
      <c r="C66" s="23"/>
      <c r="D66" s="75"/>
      <c r="E66" s="75"/>
      <c r="F66" s="75"/>
      <c r="G66" s="75"/>
      <c r="H66" s="75"/>
      <c r="I66" s="75"/>
      <c r="J66" s="75"/>
      <c r="K66" s="75"/>
      <c r="L66" s="72"/>
      <c r="M66" s="75"/>
      <c r="N66" s="75"/>
      <c r="O66" s="3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x14ac:dyDescent="0.3">
      <c r="A67" s="36" t="s">
        <v>108</v>
      </c>
      <c r="B67" s="74"/>
      <c r="C67" s="36"/>
      <c r="D67" s="75"/>
      <c r="E67" s="75"/>
      <c r="F67" s="75"/>
      <c r="G67" s="75"/>
      <c r="H67" s="75"/>
      <c r="I67" s="75"/>
      <c r="J67" s="75"/>
      <c r="K67" s="75"/>
      <c r="L67" s="72"/>
      <c r="M67" s="75"/>
      <c r="N67" s="75"/>
      <c r="O67" s="3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x14ac:dyDescent="0.3">
      <c r="A68" s="22" t="s">
        <v>109</v>
      </c>
      <c r="B68" s="72">
        <v>1145000</v>
      </c>
      <c r="C68" s="23"/>
      <c r="D68" s="75">
        <v>1300000</v>
      </c>
      <c r="E68" s="75">
        <v>1300000</v>
      </c>
      <c r="F68" s="75">
        <v>1235000</v>
      </c>
      <c r="G68" s="75">
        <v>1235000</v>
      </c>
      <c r="H68" s="75">
        <v>1215000</v>
      </c>
      <c r="I68" s="75">
        <v>1215000</v>
      </c>
      <c r="J68" s="75">
        <v>1215000</v>
      </c>
      <c r="K68" s="75"/>
      <c r="L68" s="72">
        <v>1205000</v>
      </c>
      <c r="M68" s="75">
        <v>1205000</v>
      </c>
      <c r="N68" s="75">
        <v>1100000</v>
      </c>
      <c r="O68" s="3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6.2" x14ac:dyDescent="0.45">
      <c r="A69" s="23" t="s">
        <v>110</v>
      </c>
      <c r="B69" s="72">
        <v>183788</v>
      </c>
      <c r="C69" s="23"/>
      <c r="D69" s="79">
        <v>193264</v>
      </c>
      <c r="E69" s="79">
        <v>193596</v>
      </c>
      <c r="F69" s="79">
        <v>182191</v>
      </c>
      <c r="G69" s="79">
        <v>183070</v>
      </c>
      <c r="H69" s="79">
        <v>213344</v>
      </c>
      <c r="I69" s="79">
        <v>213865</v>
      </c>
      <c r="J69" s="79">
        <v>213865</v>
      </c>
      <c r="K69" s="75"/>
      <c r="L69" s="73">
        <v>226098</v>
      </c>
      <c r="M69" s="79">
        <v>226098</v>
      </c>
      <c r="N69" s="79">
        <v>247675</v>
      </c>
      <c r="O69" s="3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x14ac:dyDescent="0.3">
      <c r="A70" s="26" t="s">
        <v>112</v>
      </c>
      <c r="B70" s="74">
        <f>SUM(B68:B69)</f>
        <v>1328788</v>
      </c>
      <c r="C70" s="36"/>
      <c r="D70" s="81">
        <v>1493264</v>
      </c>
      <c r="E70" s="81">
        <f>SUM(E68:E69)</f>
        <v>1493596</v>
      </c>
      <c r="F70" s="81">
        <f>SUM(F68:F69)</f>
        <v>1417191</v>
      </c>
      <c r="G70" s="81">
        <f>SUM(G68:G69)</f>
        <v>1418070</v>
      </c>
      <c r="H70" s="81">
        <f>SUM(H68:H69)</f>
        <v>1428344</v>
      </c>
      <c r="I70" s="81">
        <v>1428865</v>
      </c>
      <c r="J70" s="81">
        <v>1428865</v>
      </c>
      <c r="K70" s="75"/>
      <c r="L70" s="74">
        <v>1431098</v>
      </c>
      <c r="M70" s="81">
        <f>SUM(M68:M69)</f>
        <v>1431098</v>
      </c>
      <c r="N70" s="81">
        <f>SUM(N68:N69)</f>
        <v>1347675</v>
      </c>
      <c r="O70" s="3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x14ac:dyDescent="0.3">
      <c r="A71" s="22"/>
      <c r="B71" s="72"/>
      <c r="C71" s="23"/>
      <c r="D71" s="75"/>
      <c r="E71" s="75"/>
      <c r="F71" s="75"/>
      <c r="G71" s="75"/>
      <c r="H71" s="75"/>
      <c r="I71" s="75"/>
      <c r="J71" s="81"/>
      <c r="K71" s="75"/>
      <c r="L71" s="81"/>
      <c r="M71" s="75"/>
      <c r="N71" s="75"/>
      <c r="O71" s="3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x14ac:dyDescent="0.3">
      <c r="A72" s="26" t="s">
        <v>38</v>
      </c>
      <c r="B72" s="74">
        <v>-58281</v>
      </c>
      <c r="C72" s="36"/>
      <c r="D72" s="81">
        <v>12328</v>
      </c>
      <c r="E72" s="81">
        <v>12062</v>
      </c>
      <c r="F72" s="81">
        <v>-7610</v>
      </c>
      <c r="G72" s="81">
        <f>-9133</f>
        <v>-9133</v>
      </c>
      <c r="H72" s="81">
        <f>H63-H70</f>
        <v>158</v>
      </c>
      <c r="I72" s="81">
        <v>0</v>
      </c>
      <c r="J72" s="81">
        <v>-275</v>
      </c>
      <c r="K72" s="75"/>
      <c r="L72" s="81">
        <v>-601</v>
      </c>
      <c r="M72" s="81">
        <v>-470</v>
      </c>
      <c r="N72" s="81">
        <v>-6947</v>
      </c>
      <c r="O72" s="3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x14ac:dyDescent="0.3">
      <c r="A73" s="26" t="s">
        <v>114</v>
      </c>
      <c r="B73" s="74">
        <v>114853</v>
      </c>
      <c r="C73" s="36"/>
      <c r="D73" s="81">
        <v>127181</v>
      </c>
      <c r="E73" s="81">
        <v>123002</v>
      </c>
      <c r="F73" s="81">
        <v>119571</v>
      </c>
      <c r="G73" s="81">
        <v>117047</v>
      </c>
      <c r="H73" s="81">
        <v>119729</v>
      </c>
      <c r="I73" s="81">
        <v>118992</v>
      </c>
      <c r="J73" s="81">
        <v>119296</v>
      </c>
      <c r="K73" s="75"/>
      <c r="L73" s="81">
        <v>118695</v>
      </c>
      <c r="M73" s="81">
        <v>119259</v>
      </c>
      <c r="N73" s="81">
        <v>112312</v>
      </c>
      <c r="O73" s="3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x14ac:dyDescent="0.3">
      <c r="A74" s="26" t="s">
        <v>115</v>
      </c>
      <c r="B74" s="149">
        <v>31.55</v>
      </c>
      <c r="C74" s="36"/>
      <c r="D74" s="66">
        <v>31.09</v>
      </c>
      <c r="E74" s="17">
        <v>30.06</v>
      </c>
      <c r="F74" s="66">
        <v>30.8</v>
      </c>
      <c r="G74" s="66">
        <v>30.13</v>
      </c>
      <c r="H74" s="66">
        <v>30.6</v>
      </c>
      <c r="I74" s="66">
        <v>30.4</v>
      </c>
      <c r="J74" s="66">
        <v>30.47</v>
      </c>
      <c r="K74" s="3"/>
      <c r="L74" s="66">
        <v>30.27</v>
      </c>
      <c r="M74" s="66">
        <v>30.42</v>
      </c>
      <c r="N74" s="66">
        <v>30.42</v>
      </c>
      <c r="O74" s="3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x14ac:dyDescent="0.3">
      <c r="A75" s="22"/>
      <c r="B75" s="23"/>
      <c r="C75" s="23"/>
      <c r="D75" s="3"/>
      <c r="E75" s="3"/>
      <c r="F75" s="3"/>
      <c r="G75" s="3"/>
      <c r="H75" s="3"/>
      <c r="I75" s="3"/>
      <c r="J75" s="3"/>
      <c r="K75" s="3"/>
      <c r="L75" s="3"/>
      <c r="M75" s="75"/>
      <c r="N75" s="75"/>
      <c r="O75" s="3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x14ac:dyDescent="0.3">
      <c r="A76" s="22"/>
      <c r="B76" s="23"/>
      <c r="C76" s="23"/>
      <c r="D76" s="3"/>
      <c r="E76" s="3"/>
      <c r="F76" s="3"/>
      <c r="G76" s="3"/>
      <c r="H76" s="3"/>
      <c r="I76" s="3"/>
      <c r="J76" s="3"/>
      <c r="K76" s="3"/>
      <c r="L76" s="3"/>
      <c r="M76" s="75"/>
      <c r="N76" s="75"/>
      <c r="O76" s="3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x14ac:dyDescent="0.3">
      <c r="A77" s="22"/>
      <c r="B77" s="23"/>
      <c r="C77" s="23"/>
      <c r="D77" s="3"/>
      <c r="E77" s="3"/>
      <c r="F77" s="3"/>
      <c r="G77" s="3"/>
      <c r="H77" s="3"/>
      <c r="I77" s="3"/>
      <c r="J77" s="3"/>
      <c r="K77" s="3"/>
      <c r="L77" s="3"/>
      <c r="M77" s="75"/>
      <c r="N77" s="75"/>
      <c r="O77" s="3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x14ac:dyDescent="0.3">
      <c r="A78" s="22"/>
      <c r="B78" s="23"/>
      <c r="C78" s="23"/>
      <c r="D78" s="3"/>
      <c r="E78" s="3"/>
      <c r="F78" s="3"/>
      <c r="G78" s="3"/>
      <c r="H78" s="3"/>
      <c r="I78" s="3"/>
      <c r="J78" s="3"/>
      <c r="K78" s="3"/>
      <c r="L78" s="3"/>
      <c r="M78" s="75"/>
      <c r="N78" s="75"/>
      <c r="O78" s="3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x14ac:dyDescent="0.3">
      <c r="A79" s="22"/>
      <c r="B79" s="23"/>
      <c r="C79" s="23"/>
      <c r="D79" s="3"/>
      <c r="E79" s="3"/>
      <c r="F79" s="3"/>
      <c r="G79" s="3"/>
      <c r="H79" s="3"/>
      <c r="I79" s="3"/>
      <c r="J79" s="3"/>
      <c r="K79" s="3"/>
      <c r="L79" s="3"/>
      <c r="M79" s="75"/>
      <c r="N79" s="75"/>
      <c r="O79" s="3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x14ac:dyDescent="0.3">
      <c r="A80" s="22"/>
      <c r="B80" s="23"/>
      <c r="C80" s="23"/>
      <c r="D80" s="3"/>
      <c r="E80" s="3"/>
      <c r="F80" s="3"/>
      <c r="G80" s="3"/>
      <c r="H80" s="3"/>
      <c r="I80" s="3"/>
      <c r="J80" s="3"/>
      <c r="K80" s="3"/>
      <c r="L80" s="3"/>
      <c r="M80" s="75"/>
      <c r="N80" s="75"/>
      <c r="O80" s="3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x14ac:dyDescent="0.3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75"/>
      <c r="N81" s="75"/>
      <c r="O81" s="3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x14ac:dyDescent="0.3">
      <c r="A82" s="22"/>
      <c r="B82" s="23"/>
      <c r="C82" s="23"/>
      <c r="D82" s="3"/>
      <c r="E82" s="3"/>
      <c r="F82" s="23"/>
      <c r="G82" s="3"/>
      <c r="H82" s="3"/>
      <c r="I82" s="23"/>
      <c r="J82" s="3"/>
      <c r="K82" s="23"/>
      <c r="L82" s="23"/>
      <c r="M82" s="72"/>
      <c r="N82" s="72"/>
      <c r="O82" s="3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x14ac:dyDescent="0.3">
      <c r="A83" s="22"/>
      <c r="B83" s="23"/>
      <c r="C83" s="23"/>
      <c r="D83" s="3"/>
      <c r="E83" s="3"/>
      <c r="F83" s="3"/>
      <c r="G83" s="3"/>
      <c r="H83" s="3"/>
      <c r="I83" s="3"/>
      <c r="J83" s="3"/>
      <c r="K83" s="3"/>
      <c r="L83" s="3"/>
      <c r="M83" s="75"/>
      <c r="N83" s="75"/>
      <c r="O83" s="3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x14ac:dyDescent="0.3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75"/>
      <c r="N84" s="75"/>
      <c r="O84" s="3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x14ac:dyDescent="0.3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75"/>
      <c r="N85" s="75"/>
      <c r="O85" s="3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x14ac:dyDescent="0.3">
      <c r="A86" s="22"/>
      <c r="B86" s="23"/>
      <c r="C86" s="23"/>
      <c r="D86" s="3"/>
      <c r="E86" s="3"/>
      <c r="F86" s="3"/>
      <c r="G86" s="3"/>
      <c r="H86" s="3"/>
      <c r="I86" s="3"/>
      <c r="J86" s="3"/>
      <c r="K86" s="3"/>
      <c r="L86" s="3"/>
      <c r="M86" s="75"/>
      <c r="N86" s="75"/>
      <c r="O86" s="3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x14ac:dyDescent="0.3">
      <c r="A87" s="22"/>
      <c r="B87" s="23"/>
      <c r="C87" s="23"/>
      <c r="D87" s="3"/>
      <c r="E87" s="3"/>
      <c r="F87" s="3"/>
      <c r="G87" s="3"/>
      <c r="H87" s="3"/>
      <c r="I87" s="3"/>
      <c r="J87" s="3"/>
      <c r="K87" s="3"/>
      <c r="L87" s="3"/>
      <c r="M87" s="75"/>
      <c r="N87" s="75"/>
      <c r="O87" s="3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x14ac:dyDescent="0.3">
      <c r="A88" s="22"/>
      <c r="B88" s="23"/>
      <c r="C88" s="23"/>
      <c r="D88" s="3"/>
      <c r="E88" s="3"/>
      <c r="F88" s="3"/>
      <c r="G88" s="3"/>
      <c r="H88" s="3"/>
      <c r="I88" s="3"/>
      <c r="J88" s="3"/>
      <c r="K88" s="3"/>
      <c r="L88" s="3"/>
      <c r="M88" s="75"/>
      <c r="N88" s="75"/>
      <c r="O88" s="3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5" customHeight="1" x14ac:dyDescent="0.3">
      <c r="A89" s="22"/>
      <c r="B89" s="23"/>
      <c r="C89" s="23"/>
      <c r="D89" s="3"/>
      <c r="E89" s="3"/>
      <c r="F89" s="3"/>
      <c r="G89" s="3"/>
      <c r="H89" s="3"/>
      <c r="I89" s="3"/>
      <c r="J89" s="3"/>
      <c r="K89" s="3"/>
      <c r="L89" s="3"/>
      <c r="M89" s="75"/>
      <c r="N89" s="75"/>
      <c r="O89" s="3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x14ac:dyDescent="0.3">
      <c r="A90" s="22"/>
      <c r="B90" s="23"/>
      <c r="C90" s="23"/>
      <c r="D90" s="3"/>
      <c r="E90" s="3"/>
      <c r="F90" s="3"/>
      <c r="G90" s="3"/>
      <c r="H90" s="3"/>
      <c r="I90" s="3"/>
      <c r="J90" s="3"/>
      <c r="K90" s="3"/>
      <c r="L90" s="3"/>
      <c r="M90" s="75"/>
      <c r="N90" s="75"/>
      <c r="O90" s="3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x14ac:dyDescent="0.3">
      <c r="A91" s="22"/>
      <c r="B91" s="23"/>
      <c r="C91" s="23"/>
      <c r="D91" s="3"/>
      <c r="E91" s="3"/>
      <c r="F91" s="3"/>
      <c r="G91" s="3"/>
      <c r="H91" s="3"/>
      <c r="I91" s="3"/>
      <c r="J91" s="3"/>
      <c r="K91" s="3"/>
      <c r="L91" s="3"/>
      <c r="M91" s="75"/>
      <c r="N91" s="75"/>
      <c r="O91" s="3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x14ac:dyDescent="0.3">
      <c r="A92" s="22"/>
      <c r="B92" s="23"/>
      <c r="C92" s="23"/>
      <c r="D92" s="3"/>
      <c r="E92" s="3"/>
      <c r="F92" s="3"/>
      <c r="G92" s="3"/>
      <c r="H92" s="3"/>
      <c r="I92" s="3"/>
      <c r="J92" s="3"/>
      <c r="K92" s="3"/>
      <c r="L92" s="3"/>
      <c r="M92" s="75"/>
      <c r="N92" s="75"/>
      <c r="O92" s="3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x14ac:dyDescent="0.3">
      <c r="A93" s="22"/>
      <c r="B93" s="23"/>
      <c r="C93" s="23"/>
      <c r="D93" s="3"/>
      <c r="E93" s="3"/>
      <c r="F93" s="3"/>
      <c r="G93" s="3"/>
      <c r="H93" s="3"/>
      <c r="I93" s="3"/>
      <c r="J93" s="3"/>
      <c r="K93" s="3"/>
      <c r="L93" s="3"/>
      <c r="M93" s="75"/>
      <c r="N93" s="75"/>
      <c r="O93" s="3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x14ac:dyDescent="0.3">
      <c r="A94" s="22"/>
      <c r="B94" s="23"/>
      <c r="C94" s="23"/>
      <c r="D94" s="3"/>
      <c r="E94" s="3"/>
      <c r="F94" s="3"/>
      <c r="G94" s="3"/>
      <c r="H94" s="3"/>
      <c r="I94" s="3"/>
      <c r="J94" s="3"/>
      <c r="K94" s="3"/>
      <c r="L94" s="3"/>
      <c r="M94" s="75"/>
      <c r="N94" s="75"/>
      <c r="O94" s="3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x14ac:dyDescent="0.3">
      <c r="A95" s="2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75"/>
      <c r="N95" s="75"/>
      <c r="O95" s="3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x14ac:dyDescent="0.3">
      <c r="A96" s="2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75"/>
      <c r="N96" s="75"/>
      <c r="O96" s="3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x14ac:dyDescent="0.3">
      <c r="A97" s="22"/>
      <c r="B97" s="23"/>
      <c r="C97" s="23"/>
      <c r="D97" s="3"/>
      <c r="E97" s="3"/>
      <c r="F97" s="3"/>
      <c r="G97" s="3"/>
      <c r="H97" s="3"/>
      <c r="I97" s="3"/>
      <c r="J97" s="3"/>
      <c r="K97" s="3"/>
      <c r="L97" s="3"/>
      <c r="M97" s="75"/>
      <c r="N97" s="75"/>
      <c r="O97" s="3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x14ac:dyDescent="0.3">
      <c r="A98" s="22"/>
      <c r="B98" s="23"/>
      <c r="C98" s="23"/>
      <c r="D98" s="3"/>
      <c r="E98" s="3"/>
      <c r="F98" s="3"/>
      <c r="G98" s="3"/>
      <c r="H98" s="3"/>
      <c r="I98" s="3"/>
      <c r="J98" s="3"/>
      <c r="K98" s="3"/>
      <c r="L98" s="3"/>
      <c r="M98" s="75"/>
      <c r="N98" s="75"/>
      <c r="O98" s="3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x14ac:dyDescent="0.3">
      <c r="A99" s="22"/>
      <c r="B99" s="22"/>
      <c r="C99" s="22"/>
      <c r="D99" s="3"/>
      <c r="E99" s="3"/>
      <c r="F99" s="3"/>
      <c r="G99" s="3"/>
      <c r="H99" s="3"/>
      <c r="I99" s="3"/>
      <c r="J99" s="3"/>
      <c r="K99" s="3"/>
      <c r="L99" s="3"/>
      <c r="M99" s="75"/>
      <c r="N99" s="75"/>
      <c r="O99" s="3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x14ac:dyDescent="0.3">
      <c r="A100" s="5"/>
      <c r="B100" s="5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75"/>
      <c r="N100" s="75"/>
      <c r="O100" s="3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x14ac:dyDescent="0.3">
      <c r="A101" s="5"/>
      <c r="B101" s="5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75"/>
      <c r="N101" s="75"/>
      <c r="O101" s="3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x14ac:dyDescent="0.3">
      <c r="A102" s="5"/>
      <c r="B102" s="5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75"/>
      <c r="N102" s="75"/>
      <c r="O102" s="3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x14ac:dyDescent="0.3">
      <c r="A103" s="5"/>
      <c r="B103" s="5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75"/>
      <c r="N103" s="75"/>
      <c r="O103" s="3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x14ac:dyDescent="0.3">
      <c r="A104" s="5"/>
      <c r="B104" s="5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75"/>
      <c r="N104" s="75"/>
      <c r="O104" s="3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x14ac:dyDescent="0.3">
      <c r="A105" s="5"/>
      <c r="B105" s="5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75"/>
      <c r="N105" s="75"/>
      <c r="O105" s="3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x14ac:dyDescent="0.3">
      <c r="A106" s="5"/>
      <c r="B106" s="5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75"/>
      <c r="N106" s="75"/>
      <c r="O106" s="3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x14ac:dyDescent="0.3">
      <c r="A107" s="5"/>
      <c r="B107" s="5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75"/>
      <c r="N107" s="75"/>
      <c r="O107" s="3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x14ac:dyDescent="0.3">
      <c r="A108" s="5"/>
      <c r="B108" s="5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75"/>
      <c r="N108" s="75"/>
      <c r="O108" s="3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x14ac:dyDescent="0.3">
      <c r="A109" s="5"/>
      <c r="B109" s="5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75"/>
      <c r="N109" s="75"/>
      <c r="O109" s="3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x14ac:dyDescent="0.3">
      <c r="A110" s="5"/>
      <c r="B110" s="5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75"/>
      <c r="N110" s="75"/>
      <c r="O110" s="3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x14ac:dyDescent="0.3">
      <c r="A111" s="5"/>
      <c r="B111" s="5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75"/>
      <c r="N111" s="75"/>
      <c r="O111" s="3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x14ac:dyDescent="0.3">
      <c r="A112" s="5"/>
      <c r="B112" s="5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75"/>
      <c r="N112" s="75"/>
      <c r="O112" s="3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x14ac:dyDescent="0.3">
      <c r="A113" s="5"/>
      <c r="B113" s="5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75"/>
      <c r="N113" s="75"/>
      <c r="O113" s="3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x14ac:dyDescent="0.3">
      <c r="A114" s="5"/>
      <c r="B114" s="5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75"/>
      <c r="N114" s="75"/>
      <c r="O114" s="3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x14ac:dyDescent="0.3">
      <c r="A115" s="5"/>
      <c r="B115" s="5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75"/>
      <c r="N115" s="75"/>
      <c r="O115" s="3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x14ac:dyDescent="0.3">
      <c r="A116" s="5"/>
      <c r="B116" s="5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75"/>
      <c r="N116" s="75"/>
      <c r="O116" s="3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x14ac:dyDescent="0.3">
      <c r="A117" s="5"/>
      <c r="B117" s="5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75"/>
      <c r="N117" s="75"/>
      <c r="O117" s="3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x14ac:dyDescent="0.3">
      <c r="A118" s="5"/>
      <c r="B118" s="5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75"/>
      <c r="N118" s="75"/>
      <c r="O118" s="3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x14ac:dyDescent="0.3">
      <c r="A119" s="5"/>
      <c r="B119" s="5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75"/>
      <c r="N119" s="75"/>
      <c r="O119" s="3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x14ac:dyDescent="0.3">
      <c r="A120" s="5"/>
      <c r="B120" s="5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75"/>
      <c r="N120" s="75"/>
      <c r="O120" s="3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x14ac:dyDescent="0.3">
      <c r="A121" s="5"/>
      <c r="B121" s="5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75"/>
      <c r="N121" s="75"/>
      <c r="O121" s="3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x14ac:dyDescent="0.3">
      <c r="A122" s="5"/>
      <c r="B122" s="5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75"/>
      <c r="N122" s="75"/>
      <c r="O122" s="3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x14ac:dyDescent="0.3">
      <c r="A123" s="5"/>
      <c r="B123" s="5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75"/>
      <c r="N123" s="75"/>
      <c r="O123" s="3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x14ac:dyDescent="0.3">
      <c r="A124" s="5"/>
      <c r="B124" s="5"/>
      <c r="C124" s="5"/>
      <c r="D124" s="3"/>
      <c r="E124" s="3"/>
      <c r="F124" s="3"/>
      <c r="G124" s="3"/>
      <c r="H124" s="3"/>
      <c r="I124" s="14"/>
      <c r="J124" s="14"/>
      <c r="K124" s="3"/>
      <c r="L124" s="3"/>
      <c r="M124" s="75"/>
      <c r="N124" s="75"/>
      <c r="O124" s="3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x14ac:dyDescent="0.3">
      <c r="A125" s="5"/>
      <c r="B125" s="5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75"/>
      <c r="N125" s="75"/>
      <c r="O125" s="3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x14ac:dyDescent="0.3">
      <c r="A126" s="5"/>
      <c r="B126" s="5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75"/>
      <c r="N126" s="75"/>
      <c r="O126" s="3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x14ac:dyDescent="0.3">
      <c r="A127" s="5"/>
      <c r="B127" s="5"/>
      <c r="C127" s="5"/>
      <c r="D127" s="3"/>
      <c r="E127" s="3"/>
      <c r="F127" s="41"/>
      <c r="G127" s="3"/>
      <c r="H127" s="3"/>
      <c r="I127" s="41"/>
      <c r="J127" s="41"/>
      <c r="K127" s="3"/>
      <c r="L127" s="41"/>
      <c r="M127" s="75"/>
      <c r="N127" s="75"/>
      <c r="O127" s="3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x14ac:dyDescent="0.3">
      <c r="A128" s="5"/>
      <c r="B128" s="5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75"/>
      <c r="N128" s="75"/>
      <c r="O128" s="3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x14ac:dyDescent="0.3">
      <c r="A129" s="5"/>
      <c r="B129" s="5"/>
      <c r="C129" s="5"/>
      <c r="D129" s="3"/>
      <c r="E129" s="3"/>
      <c r="F129" s="3"/>
      <c r="G129" s="3"/>
      <c r="H129" s="3"/>
      <c r="I129" s="3"/>
      <c r="J129" s="3"/>
      <c r="K129" s="3"/>
      <c r="L129" s="3"/>
      <c r="M129" s="75"/>
      <c r="N129" s="75"/>
      <c r="O129" s="3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x14ac:dyDescent="0.3">
      <c r="A130" s="5"/>
      <c r="B130" s="5"/>
      <c r="C130" s="5"/>
      <c r="D130" s="3"/>
      <c r="E130" s="3"/>
      <c r="F130" s="3"/>
      <c r="G130" s="3"/>
      <c r="H130" s="3"/>
      <c r="I130" s="3"/>
      <c r="J130" s="3"/>
      <c r="K130" s="3"/>
      <c r="L130" s="3"/>
      <c r="M130" s="75"/>
      <c r="N130" s="75"/>
      <c r="O130" s="3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x14ac:dyDescent="0.3">
      <c r="A131" s="5"/>
      <c r="B131" s="5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75"/>
      <c r="N131" s="75"/>
      <c r="O131" s="3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x14ac:dyDescent="0.3">
      <c r="A132" s="5"/>
      <c r="B132" s="5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75"/>
      <c r="N132" s="75"/>
      <c r="O132" s="3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x14ac:dyDescent="0.3">
      <c r="A133" s="5"/>
      <c r="B133" s="5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75"/>
      <c r="N133" s="75"/>
      <c r="O133" s="3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x14ac:dyDescent="0.3">
      <c r="A134" s="5"/>
      <c r="B134" s="5"/>
      <c r="C134" s="5"/>
      <c r="D134" s="3"/>
      <c r="E134" s="3"/>
      <c r="F134" s="3"/>
      <c r="G134" s="3"/>
      <c r="H134" s="3"/>
      <c r="I134" s="3"/>
      <c r="J134" s="3"/>
      <c r="K134" s="3"/>
      <c r="L134" s="3"/>
      <c r="M134" s="75"/>
      <c r="N134" s="75"/>
      <c r="O134" s="3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x14ac:dyDescent="0.3">
      <c r="A135" s="5"/>
      <c r="B135" s="5"/>
      <c r="C135" s="5"/>
      <c r="D135" s="3"/>
      <c r="E135" s="3"/>
      <c r="F135" s="5"/>
      <c r="G135" s="3"/>
      <c r="H135" s="3"/>
      <c r="I135" s="5"/>
      <c r="J135" s="5"/>
      <c r="K135" s="5"/>
      <c r="L135" s="5"/>
      <c r="M135" s="88"/>
      <c r="N135" s="88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x14ac:dyDescent="0.3">
      <c r="A136" s="5"/>
      <c r="B136" s="5"/>
      <c r="C136" s="5"/>
      <c r="D136" s="3"/>
      <c r="E136" s="3"/>
      <c r="F136" s="5"/>
      <c r="G136" s="3"/>
      <c r="H136" s="3"/>
      <c r="I136" s="5"/>
      <c r="J136" s="5"/>
      <c r="K136" s="5"/>
      <c r="L136" s="5"/>
      <c r="M136" s="88"/>
      <c r="N136" s="88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x14ac:dyDescent="0.3">
      <c r="A137" s="5"/>
      <c r="B137" s="5"/>
      <c r="C137" s="5"/>
      <c r="D137" s="3"/>
      <c r="E137" s="3"/>
      <c r="F137" s="5"/>
      <c r="G137" s="3"/>
      <c r="H137" s="3"/>
      <c r="I137" s="5"/>
      <c r="J137" s="5"/>
      <c r="K137" s="5"/>
      <c r="L137" s="5"/>
      <c r="M137" s="88"/>
      <c r="N137" s="88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x14ac:dyDescent="0.3">
      <c r="A138" s="5"/>
      <c r="B138" s="5"/>
      <c r="C138" s="5"/>
      <c r="D138" s="3"/>
      <c r="E138" s="3"/>
      <c r="F138" s="5"/>
      <c r="G138" s="3"/>
      <c r="H138" s="3"/>
      <c r="I138" s="5"/>
      <c r="J138" s="5"/>
      <c r="K138" s="5"/>
      <c r="L138" s="5"/>
      <c r="M138" s="88"/>
      <c r="N138" s="88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x14ac:dyDescent="0.3">
      <c r="A139" s="5"/>
      <c r="B139" s="5"/>
      <c r="C139" s="5"/>
      <c r="D139" s="3"/>
      <c r="E139" s="3"/>
      <c r="F139" s="5"/>
      <c r="G139" s="3"/>
      <c r="H139" s="3"/>
      <c r="I139" s="5"/>
      <c r="J139" s="5"/>
      <c r="K139" s="5"/>
      <c r="L139" s="5"/>
      <c r="M139" s="88"/>
      <c r="N139" s="88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x14ac:dyDescent="0.3">
      <c r="A140" s="5"/>
      <c r="B140" s="5"/>
      <c r="C140" s="5"/>
      <c r="D140" s="3"/>
      <c r="E140" s="3"/>
      <c r="F140" s="5"/>
      <c r="G140" s="3"/>
      <c r="H140" s="3"/>
      <c r="I140" s="5"/>
      <c r="J140" s="5"/>
      <c r="K140" s="5"/>
      <c r="L140" s="5"/>
      <c r="M140" s="88"/>
      <c r="N140" s="88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x14ac:dyDescent="0.3">
      <c r="A141" s="5"/>
      <c r="B141" s="5"/>
      <c r="C141" s="5"/>
      <c r="D141" s="3"/>
      <c r="E141" s="3"/>
      <c r="F141" s="5"/>
      <c r="G141" s="3"/>
      <c r="H141" s="3"/>
      <c r="I141" s="5"/>
      <c r="J141" s="5"/>
      <c r="K141" s="5"/>
      <c r="L141" s="5"/>
      <c r="M141" s="88"/>
      <c r="N141" s="88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x14ac:dyDescent="0.3">
      <c r="A142" s="5"/>
      <c r="B142" s="5"/>
      <c r="C142" s="5"/>
      <c r="D142" s="3"/>
      <c r="E142" s="3"/>
      <c r="F142" s="5"/>
      <c r="G142" s="3"/>
      <c r="H142" s="3"/>
      <c r="I142" s="5"/>
      <c r="J142" s="5"/>
      <c r="K142" s="5"/>
      <c r="L142" s="5"/>
      <c r="M142" s="88"/>
      <c r="N142" s="88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x14ac:dyDescent="0.3">
      <c r="A143" s="5"/>
      <c r="B143" s="5"/>
      <c r="C143" s="5"/>
      <c r="D143" s="3"/>
      <c r="E143" s="3"/>
      <c r="F143" s="5"/>
      <c r="G143" s="3"/>
      <c r="H143" s="3"/>
      <c r="I143" s="5"/>
      <c r="J143" s="5"/>
      <c r="K143" s="5"/>
      <c r="L143" s="5"/>
      <c r="M143" s="88"/>
      <c r="N143" s="88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x14ac:dyDescent="0.3">
      <c r="A144" s="5"/>
      <c r="B144" s="5"/>
      <c r="C144" s="5"/>
      <c r="D144" s="3"/>
      <c r="E144" s="3"/>
      <c r="F144" s="5"/>
      <c r="G144" s="3"/>
      <c r="H144" s="3"/>
      <c r="I144" s="5"/>
      <c r="J144" s="5"/>
      <c r="K144" s="5"/>
      <c r="L144" s="5"/>
      <c r="M144" s="88"/>
      <c r="N144" s="88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x14ac:dyDescent="0.3">
      <c r="A145" s="5"/>
      <c r="B145" s="5"/>
      <c r="C145" s="5"/>
      <c r="D145" s="3"/>
      <c r="E145" s="3"/>
      <c r="F145" s="5"/>
      <c r="G145" s="3"/>
      <c r="H145" s="3"/>
      <c r="I145" s="5"/>
      <c r="J145" s="5"/>
      <c r="K145" s="5"/>
      <c r="L145" s="5"/>
      <c r="M145" s="88"/>
      <c r="N145" s="88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x14ac:dyDescent="0.3">
      <c r="A146" s="5"/>
      <c r="B146" s="5"/>
      <c r="C146" s="5"/>
      <c r="D146" s="3"/>
      <c r="E146" s="3"/>
      <c r="F146" s="5"/>
      <c r="G146" s="3"/>
      <c r="H146" s="3"/>
      <c r="I146" s="5"/>
      <c r="J146" s="5"/>
      <c r="K146" s="5"/>
      <c r="L146" s="5"/>
      <c r="M146" s="88"/>
      <c r="N146" s="88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x14ac:dyDescent="0.3">
      <c r="A147" s="5"/>
      <c r="B147" s="5"/>
      <c r="C147" s="5"/>
      <c r="D147" s="3"/>
      <c r="E147" s="3"/>
      <c r="F147" s="5"/>
      <c r="G147" s="3"/>
      <c r="H147" s="3"/>
      <c r="I147" s="5"/>
      <c r="J147" s="5"/>
      <c r="K147" s="5"/>
      <c r="L147" s="5"/>
      <c r="M147" s="88"/>
      <c r="N147" s="88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x14ac:dyDescent="0.3">
      <c r="A148" s="5"/>
      <c r="B148" s="5"/>
      <c r="C148" s="5"/>
      <c r="D148" s="3"/>
      <c r="E148" s="3"/>
      <c r="F148" s="5"/>
      <c r="G148" s="3"/>
      <c r="H148" s="3"/>
      <c r="I148" s="5"/>
      <c r="J148" s="5"/>
      <c r="K148" s="5"/>
      <c r="L148" s="5"/>
      <c r="M148" s="88"/>
      <c r="N148" s="88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x14ac:dyDescent="0.3">
      <c r="A149" s="5"/>
      <c r="B149" s="5"/>
      <c r="C149" s="5"/>
      <c r="D149" s="3"/>
      <c r="E149" s="3"/>
      <c r="F149" s="5"/>
      <c r="G149" s="3"/>
      <c r="H149" s="3"/>
      <c r="I149" s="5"/>
      <c r="J149" s="5"/>
      <c r="K149" s="5"/>
      <c r="L149" s="5"/>
      <c r="M149" s="88"/>
      <c r="N149" s="88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x14ac:dyDescent="0.3">
      <c r="A150" s="5"/>
      <c r="B150" s="5"/>
      <c r="C150" s="5"/>
      <c r="D150" s="3"/>
      <c r="E150" s="3"/>
      <c r="F150" s="5"/>
      <c r="G150" s="3"/>
      <c r="H150" s="3"/>
      <c r="I150" s="5"/>
      <c r="J150" s="5"/>
      <c r="K150" s="5"/>
      <c r="L150" s="5"/>
      <c r="M150" s="88"/>
      <c r="N150" s="88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x14ac:dyDescent="0.3">
      <c r="A151" s="5"/>
      <c r="B151" s="5"/>
      <c r="C151" s="5"/>
      <c r="D151" s="3"/>
      <c r="E151" s="3"/>
      <c r="F151" s="5"/>
      <c r="G151" s="3"/>
      <c r="H151" s="3"/>
      <c r="I151" s="5"/>
      <c r="J151" s="5"/>
      <c r="K151" s="5"/>
      <c r="L151" s="5"/>
      <c r="M151" s="88"/>
      <c r="N151" s="88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x14ac:dyDescent="0.3">
      <c r="A152" s="5"/>
      <c r="B152" s="5"/>
      <c r="C152" s="5"/>
      <c r="D152" s="3"/>
      <c r="E152" s="3"/>
      <c r="F152" s="5"/>
      <c r="G152" s="3"/>
      <c r="H152" s="3"/>
      <c r="I152" s="5"/>
      <c r="J152" s="5"/>
      <c r="K152" s="5"/>
      <c r="L152" s="5"/>
      <c r="M152" s="88"/>
      <c r="N152" s="88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x14ac:dyDescent="0.3">
      <c r="A153" s="5"/>
      <c r="B153" s="5"/>
      <c r="C153" s="5"/>
      <c r="D153" s="3"/>
      <c r="E153" s="3"/>
      <c r="F153" s="5"/>
      <c r="G153" s="3"/>
      <c r="H153" s="3"/>
      <c r="I153" s="5"/>
      <c r="J153" s="5"/>
      <c r="K153" s="5"/>
      <c r="L153" s="5"/>
      <c r="M153" s="88"/>
      <c r="N153" s="88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x14ac:dyDescent="0.3">
      <c r="A154" s="5"/>
      <c r="B154" s="5"/>
      <c r="C154" s="5"/>
      <c r="D154" s="3"/>
      <c r="E154" s="3"/>
      <c r="F154" s="5"/>
      <c r="G154" s="3"/>
      <c r="H154" s="3"/>
      <c r="I154" s="5"/>
      <c r="J154" s="5"/>
      <c r="K154" s="5"/>
      <c r="L154" s="5"/>
      <c r="M154" s="88"/>
      <c r="N154" s="88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x14ac:dyDescent="0.3">
      <c r="A155" s="5"/>
      <c r="B155" s="5"/>
      <c r="C155" s="5"/>
      <c r="D155" s="3"/>
      <c r="E155" s="3"/>
      <c r="F155" s="5"/>
      <c r="G155" s="3"/>
      <c r="H155" s="3"/>
      <c r="I155" s="5"/>
      <c r="J155" s="5"/>
      <c r="K155" s="5"/>
      <c r="L155" s="5"/>
      <c r="M155" s="88"/>
      <c r="N155" s="88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x14ac:dyDescent="0.3">
      <c r="A156" s="5"/>
      <c r="B156" s="5"/>
      <c r="C156" s="5"/>
      <c r="D156" s="3"/>
      <c r="E156" s="3"/>
      <c r="F156" s="5"/>
      <c r="G156" s="3"/>
      <c r="H156" s="3"/>
      <c r="I156" s="5"/>
      <c r="J156" s="5"/>
      <c r="K156" s="5"/>
      <c r="L156" s="5"/>
      <c r="M156" s="88"/>
      <c r="N156" s="88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x14ac:dyDescent="0.3">
      <c r="A157" s="5"/>
      <c r="B157" s="5"/>
      <c r="C157" s="5"/>
      <c r="D157" s="3"/>
      <c r="E157" s="3"/>
      <c r="F157" s="5"/>
      <c r="G157" s="3"/>
      <c r="H157" s="3"/>
      <c r="I157" s="5"/>
      <c r="J157" s="5"/>
      <c r="K157" s="5"/>
      <c r="L157" s="5"/>
      <c r="M157" s="88"/>
      <c r="N157" s="88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x14ac:dyDescent="0.3">
      <c r="A158" s="5"/>
      <c r="B158" s="5"/>
      <c r="C158" s="5"/>
      <c r="D158" s="3"/>
      <c r="E158" s="3"/>
      <c r="F158" s="5"/>
      <c r="G158" s="3"/>
      <c r="H158" s="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x14ac:dyDescent="0.3">
      <c r="A159" s="5"/>
      <c r="B159" s="5"/>
      <c r="C159" s="5"/>
      <c r="D159" s="3"/>
      <c r="E159" s="3"/>
      <c r="F159" s="5"/>
      <c r="G159" s="3"/>
      <c r="H159" s="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x14ac:dyDescent="0.3">
      <c r="A160" s="5"/>
      <c r="B160" s="5"/>
      <c r="C160" s="5"/>
      <c r="D160" s="3"/>
      <c r="E160" s="3"/>
      <c r="F160" s="5"/>
      <c r="G160" s="3"/>
      <c r="H160" s="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x14ac:dyDescent="0.3">
      <c r="A161" s="5"/>
      <c r="B161" s="5"/>
      <c r="C161" s="5"/>
      <c r="D161" s="3"/>
      <c r="E161" s="3"/>
      <c r="F161" s="5"/>
      <c r="G161" s="3"/>
      <c r="H161" s="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x14ac:dyDescent="0.3">
      <c r="A162" s="5"/>
      <c r="B162" s="5"/>
      <c r="C162" s="5"/>
      <c r="D162" s="3"/>
      <c r="E162" s="3"/>
      <c r="F162" s="5"/>
      <c r="G162" s="3"/>
      <c r="H162" s="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x14ac:dyDescent="0.3">
      <c r="A163" s="5"/>
      <c r="B163" s="5"/>
      <c r="C163" s="5"/>
      <c r="D163" s="3"/>
      <c r="E163" s="3"/>
      <c r="F163" s="5"/>
      <c r="G163" s="3"/>
      <c r="H163" s="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x14ac:dyDescent="0.3">
      <c r="A164" s="5"/>
      <c r="B164" s="5"/>
      <c r="C164" s="5"/>
      <c r="D164" s="3"/>
      <c r="E164" s="3"/>
      <c r="F164" s="5"/>
      <c r="G164" s="3"/>
      <c r="H164" s="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x14ac:dyDescent="0.3">
      <c r="A165" s="5"/>
      <c r="B165" s="5"/>
      <c r="C165" s="5"/>
      <c r="D165" s="3"/>
      <c r="E165" s="3"/>
      <c r="F165" s="5"/>
      <c r="G165" s="3"/>
      <c r="H165" s="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x14ac:dyDescent="0.3">
      <c r="A166" s="5"/>
      <c r="B166" s="5"/>
      <c r="C166" s="5"/>
      <c r="D166" s="3"/>
      <c r="E166" s="3"/>
      <c r="F166" s="5"/>
      <c r="G166" s="3"/>
      <c r="H166" s="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x14ac:dyDescent="0.3">
      <c r="A167" s="5"/>
      <c r="B167" s="5"/>
      <c r="C167" s="5"/>
      <c r="D167" s="3"/>
      <c r="E167" s="3"/>
      <c r="F167" s="5"/>
      <c r="G167" s="3"/>
      <c r="H167" s="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x14ac:dyDescent="0.3">
      <c r="A168" s="5"/>
      <c r="B168" s="5"/>
      <c r="C168" s="5"/>
      <c r="D168" s="3"/>
      <c r="E168" s="3"/>
      <c r="F168" s="5"/>
      <c r="G168" s="3"/>
      <c r="H168" s="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x14ac:dyDescent="0.3">
      <c r="A169" s="5"/>
      <c r="B169" s="5"/>
      <c r="C169" s="5"/>
      <c r="D169" s="3"/>
      <c r="E169" s="3"/>
      <c r="F169" s="5"/>
      <c r="G169" s="3"/>
      <c r="H169" s="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x14ac:dyDescent="0.3">
      <c r="A170" s="5"/>
      <c r="B170" s="5"/>
      <c r="C170" s="5"/>
      <c r="D170" s="3"/>
      <c r="E170" s="3"/>
      <c r="F170" s="5"/>
      <c r="G170" s="3"/>
      <c r="H170" s="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x14ac:dyDescent="0.3">
      <c r="A171" s="5"/>
      <c r="B171" s="5"/>
      <c r="C171" s="5"/>
      <c r="D171" s="3"/>
      <c r="E171" s="3"/>
      <c r="F171" s="5"/>
      <c r="G171" s="3"/>
      <c r="H171" s="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x14ac:dyDescent="0.3">
      <c r="A172" s="5"/>
      <c r="B172" s="5"/>
      <c r="C172" s="5"/>
      <c r="D172" s="3"/>
      <c r="E172" s="3"/>
      <c r="F172" s="5"/>
      <c r="G172" s="3"/>
      <c r="H172" s="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x14ac:dyDescent="0.3">
      <c r="A173" s="5"/>
      <c r="B173" s="5"/>
      <c r="C173" s="5"/>
      <c r="D173" s="3"/>
      <c r="E173" s="3"/>
      <c r="F173" s="5"/>
      <c r="G173" s="3"/>
      <c r="H173" s="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x14ac:dyDescent="0.3">
      <c r="A174" s="5"/>
      <c r="B174" s="5"/>
      <c r="C174" s="5"/>
      <c r="D174" s="3"/>
      <c r="E174" s="3"/>
      <c r="F174" s="5"/>
      <c r="G174" s="3"/>
      <c r="H174" s="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x14ac:dyDescent="0.3">
      <c r="A175" s="5"/>
      <c r="B175" s="5"/>
      <c r="C175" s="5"/>
      <c r="D175" s="3"/>
      <c r="E175" s="3"/>
      <c r="F175" s="5"/>
      <c r="G175" s="3"/>
      <c r="H175" s="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x14ac:dyDescent="0.3">
      <c r="A176" s="5"/>
      <c r="B176" s="5"/>
      <c r="C176" s="5"/>
      <c r="D176" s="3"/>
      <c r="E176" s="3"/>
      <c r="F176" s="5"/>
      <c r="G176" s="3"/>
      <c r="H176" s="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x14ac:dyDescent="0.3">
      <c r="A177" s="5"/>
      <c r="B177" s="5"/>
      <c r="C177" s="5"/>
      <c r="D177" s="3"/>
      <c r="E177" s="3"/>
      <c r="F177" s="5"/>
      <c r="G177" s="3"/>
      <c r="H177" s="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x14ac:dyDescent="0.3">
      <c r="A178" s="5"/>
      <c r="B178" s="5"/>
      <c r="C178" s="5"/>
      <c r="D178" s="3"/>
      <c r="E178" s="3"/>
      <c r="F178" s="5"/>
      <c r="G178" s="3"/>
      <c r="H178" s="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x14ac:dyDescent="0.3">
      <c r="A179" s="5"/>
      <c r="B179" s="5"/>
      <c r="C179" s="5"/>
      <c r="D179" s="3"/>
      <c r="E179" s="3"/>
      <c r="F179" s="5"/>
      <c r="G179" s="3"/>
      <c r="H179" s="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x14ac:dyDescent="0.3">
      <c r="A180" s="5"/>
      <c r="B180" s="5"/>
      <c r="C180" s="5"/>
      <c r="D180" s="3"/>
      <c r="E180" s="3"/>
      <c r="F180" s="5"/>
      <c r="G180" s="3"/>
      <c r="H180" s="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x14ac:dyDescent="0.3">
      <c r="A181" s="5"/>
      <c r="B181" s="5"/>
      <c r="C181" s="5"/>
      <c r="D181" s="3"/>
      <c r="E181" s="3"/>
      <c r="F181" s="5"/>
      <c r="G181" s="3"/>
      <c r="H181" s="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x14ac:dyDescent="0.3">
      <c r="A182" s="5"/>
      <c r="B182" s="5"/>
      <c r="C182" s="5"/>
      <c r="D182" s="3"/>
      <c r="E182" s="3"/>
      <c r="F182" s="5"/>
      <c r="G182" s="3"/>
      <c r="H182" s="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x14ac:dyDescent="0.3">
      <c r="A183" s="5"/>
      <c r="B183" s="5"/>
      <c r="C183" s="5"/>
      <c r="D183" s="3"/>
      <c r="E183" s="3"/>
      <c r="F183" s="5"/>
      <c r="G183" s="3"/>
      <c r="H183" s="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x14ac:dyDescent="0.3">
      <c r="A184" s="5"/>
      <c r="B184" s="5"/>
      <c r="C184" s="5"/>
      <c r="D184" s="3"/>
      <c r="E184" s="3"/>
      <c r="F184" s="5"/>
      <c r="G184" s="3"/>
      <c r="H184" s="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x14ac:dyDescent="0.3">
      <c r="A185" s="5"/>
      <c r="B185" s="5"/>
      <c r="C185" s="5"/>
      <c r="D185" s="3"/>
      <c r="E185" s="3"/>
      <c r="F185" s="5"/>
      <c r="G185" s="3"/>
      <c r="H185" s="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x14ac:dyDescent="0.3">
      <c r="A186" s="5"/>
      <c r="B186" s="5"/>
      <c r="C186" s="5"/>
      <c r="D186" s="3"/>
      <c r="E186" s="3"/>
      <c r="F186" s="5"/>
      <c r="G186" s="3"/>
      <c r="H186" s="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x14ac:dyDescent="0.3">
      <c r="A187" s="5"/>
      <c r="B187" s="5"/>
      <c r="C187" s="5"/>
      <c r="D187" s="3"/>
      <c r="E187" s="3"/>
      <c r="F187" s="5"/>
      <c r="G187" s="3"/>
      <c r="H187" s="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x14ac:dyDescent="0.3">
      <c r="A188" s="5"/>
      <c r="B188" s="5"/>
      <c r="C188" s="5"/>
      <c r="D188" s="3"/>
      <c r="E188" s="3"/>
      <c r="F188" s="5"/>
      <c r="G188" s="3"/>
      <c r="H188" s="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x14ac:dyDescent="0.3">
      <c r="A189" s="5"/>
      <c r="B189" s="5"/>
      <c r="C189" s="5"/>
      <c r="D189" s="3"/>
      <c r="E189" s="3"/>
      <c r="F189" s="5"/>
      <c r="G189" s="3"/>
      <c r="H189" s="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x14ac:dyDescent="0.3">
      <c r="A190" s="5"/>
      <c r="B190" s="5"/>
      <c r="C190" s="5"/>
      <c r="D190" s="3"/>
      <c r="E190" s="3"/>
      <c r="F190" s="5"/>
      <c r="G190" s="3"/>
      <c r="H190" s="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x14ac:dyDescent="0.3">
      <c r="A191" s="5"/>
      <c r="B191" s="5"/>
      <c r="C191" s="5"/>
      <c r="D191" s="3"/>
      <c r="E191" s="3"/>
      <c r="F191" s="5"/>
      <c r="G191" s="3"/>
      <c r="H191" s="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x14ac:dyDescent="0.3">
      <c r="A192" s="5"/>
      <c r="B192" s="5"/>
      <c r="C192" s="5"/>
      <c r="D192" s="3"/>
      <c r="E192" s="3"/>
      <c r="F192" s="5"/>
      <c r="G192" s="3"/>
      <c r="H192" s="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x14ac:dyDescent="0.3">
      <c r="A193" s="5"/>
      <c r="B193" s="5"/>
      <c r="C193" s="5"/>
      <c r="D193" s="3"/>
      <c r="E193" s="3"/>
      <c r="F193" s="5"/>
      <c r="G193" s="3"/>
      <c r="H193" s="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x14ac:dyDescent="0.3">
      <c r="A194" s="5"/>
      <c r="B194" s="5"/>
      <c r="C194" s="5"/>
      <c r="D194" s="3"/>
      <c r="E194" s="3"/>
      <c r="F194" s="5"/>
      <c r="G194" s="3"/>
      <c r="H194" s="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x14ac:dyDescent="0.3">
      <c r="A195" s="5"/>
      <c r="B195" s="5"/>
      <c r="C195" s="5"/>
      <c r="D195" s="3"/>
      <c r="E195" s="3"/>
      <c r="F195" s="5"/>
      <c r="G195" s="3"/>
      <c r="H195" s="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x14ac:dyDescent="0.3">
      <c r="A196" s="5"/>
      <c r="B196" s="5"/>
      <c r="C196" s="5"/>
      <c r="D196" s="3"/>
      <c r="E196" s="3"/>
      <c r="F196" s="5"/>
      <c r="G196" s="3"/>
      <c r="H196" s="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x14ac:dyDescent="0.3">
      <c r="A197" s="5"/>
      <c r="B197" s="5"/>
      <c r="C197" s="5"/>
      <c r="D197" s="3"/>
      <c r="E197" s="3"/>
      <c r="F197" s="5"/>
      <c r="G197" s="3"/>
      <c r="H197" s="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x14ac:dyDescent="0.3">
      <c r="A198" s="5"/>
      <c r="B198" s="5"/>
      <c r="C198" s="5"/>
      <c r="D198" s="3"/>
      <c r="E198" s="3"/>
      <c r="F198" s="5"/>
      <c r="G198" s="3"/>
      <c r="H198" s="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3">
      <c r="A199" s="5"/>
      <c r="B199" s="5"/>
      <c r="C199" s="5"/>
      <c r="D199" s="3"/>
      <c r="E199" s="3"/>
      <c r="F199" s="5"/>
      <c r="G199" s="3"/>
      <c r="H199" s="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x14ac:dyDescent="0.3">
      <c r="A200" s="5"/>
      <c r="B200" s="5"/>
      <c r="C200" s="5"/>
      <c r="D200" s="3"/>
      <c r="E200" s="3"/>
      <c r="F200" s="5"/>
      <c r="G200" s="3"/>
      <c r="H200" s="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x14ac:dyDescent="0.3">
      <c r="A201" s="5"/>
      <c r="B201" s="5"/>
      <c r="C201" s="5"/>
      <c r="D201" s="3"/>
      <c r="E201" s="3"/>
      <c r="F201" s="5"/>
      <c r="G201" s="3"/>
      <c r="H201" s="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x14ac:dyDescent="0.3">
      <c r="A202" s="5"/>
      <c r="B202" s="5"/>
      <c r="C202" s="5"/>
      <c r="D202" s="3"/>
      <c r="E202" s="3"/>
      <c r="F202" s="5"/>
      <c r="G202" s="3"/>
      <c r="H202" s="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x14ac:dyDescent="0.3">
      <c r="A203" s="5"/>
      <c r="B203" s="5"/>
      <c r="C203" s="5"/>
      <c r="D203" s="3"/>
      <c r="E203" s="3"/>
      <c r="F203" s="5"/>
      <c r="G203" s="3"/>
      <c r="H203" s="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x14ac:dyDescent="0.3">
      <c r="A204" s="5"/>
      <c r="B204" s="5"/>
      <c r="C204" s="5"/>
      <c r="D204" s="3"/>
      <c r="E204" s="3"/>
      <c r="F204" s="5"/>
      <c r="G204" s="3"/>
      <c r="H204" s="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x14ac:dyDescent="0.3">
      <c r="A205" s="5"/>
      <c r="B205" s="5"/>
      <c r="C205" s="5"/>
      <c r="D205" s="3"/>
      <c r="E205" s="3"/>
      <c r="F205" s="5"/>
      <c r="G205" s="3"/>
      <c r="H205" s="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x14ac:dyDescent="0.3">
      <c r="A206" s="5"/>
      <c r="B206" s="5"/>
      <c r="C206" s="5"/>
      <c r="D206" s="3"/>
      <c r="E206" s="3"/>
      <c r="F206" s="5"/>
      <c r="G206" s="3"/>
      <c r="H206" s="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x14ac:dyDescent="0.3">
      <c r="A207" s="5"/>
      <c r="B207" s="5"/>
      <c r="C207" s="5"/>
      <c r="D207" s="3"/>
      <c r="E207" s="3"/>
      <c r="F207" s="5"/>
      <c r="G207" s="3"/>
      <c r="H207" s="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x14ac:dyDescent="0.3">
      <c r="A208" s="5"/>
      <c r="B208" s="5"/>
      <c r="C208" s="5"/>
      <c r="D208" s="3"/>
      <c r="E208" s="3"/>
      <c r="F208" s="5"/>
      <c r="G208" s="3"/>
      <c r="H208" s="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x14ac:dyDescent="0.3">
      <c r="A209" s="5"/>
      <c r="B209" s="5"/>
      <c r="C209" s="5"/>
      <c r="D209" s="3"/>
      <c r="E209" s="3"/>
      <c r="F209" s="5"/>
      <c r="G209" s="3"/>
      <c r="H209" s="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x14ac:dyDescent="0.3">
      <c r="A210" s="5"/>
      <c r="B210" s="5"/>
      <c r="C210" s="5"/>
      <c r="D210" s="3"/>
      <c r="E210" s="3"/>
      <c r="F210" s="5"/>
      <c r="G210" s="3"/>
      <c r="H210" s="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x14ac:dyDescent="0.3">
      <c r="A211" s="5"/>
      <c r="B211" s="5"/>
      <c r="C211" s="5"/>
      <c r="D211" s="3"/>
      <c r="E211" s="3"/>
      <c r="F211" s="5"/>
      <c r="G211" s="3"/>
      <c r="H211" s="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x14ac:dyDescent="0.3">
      <c r="A212" s="5"/>
      <c r="B212" s="5"/>
      <c r="C212" s="5"/>
      <c r="D212" s="3"/>
      <c r="E212" s="3"/>
      <c r="F212" s="5"/>
      <c r="G212" s="3"/>
      <c r="H212" s="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x14ac:dyDescent="0.3">
      <c r="A213" s="5"/>
      <c r="B213" s="5"/>
      <c r="C213" s="5"/>
      <c r="D213" s="3"/>
      <c r="E213" s="3"/>
      <c r="F213" s="5"/>
      <c r="G213" s="3"/>
      <c r="H213" s="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x14ac:dyDescent="0.3">
      <c r="A214" s="5"/>
      <c r="B214" s="5"/>
      <c r="C214" s="5"/>
      <c r="D214" s="3"/>
      <c r="E214" s="3"/>
      <c r="F214" s="5"/>
      <c r="G214" s="3"/>
      <c r="H214" s="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x14ac:dyDescent="0.3">
      <c r="A215" s="5"/>
      <c r="B215" s="5"/>
      <c r="C215" s="5"/>
      <c r="D215" s="3"/>
      <c r="E215" s="3"/>
      <c r="F215" s="5"/>
      <c r="G215" s="3"/>
      <c r="H215" s="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x14ac:dyDescent="0.3">
      <c r="A216" s="5"/>
      <c r="B216" s="5"/>
      <c r="C216" s="5"/>
      <c r="D216" s="3"/>
      <c r="E216" s="3"/>
      <c r="F216" s="5"/>
      <c r="G216" s="3"/>
      <c r="H216" s="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x14ac:dyDescent="0.3">
      <c r="A217" s="5"/>
      <c r="B217" s="5"/>
      <c r="C217" s="5"/>
      <c r="D217" s="3"/>
      <c r="E217" s="3"/>
      <c r="F217" s="5"/>
      <c r="G217" s="3"/>
      <c r="H217" s="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x14ac:dyDescent="0.3">
      <c r="A218" s="5"/>
      <c r="B218" s="5"/>
      <c r="C218" s="5"/>
      <c r="D218" s="3"/>
      <c r="E218" s="3"/>
      <c r="F218" s="5"/>
      <c r="G218" s="3"/>
      <c r="H218" s="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x14ac:dyDescent="0.3">
      <c r="A219" s="5"/>
      <c r="B219" s="5"/>
      <c r="C219" s="5"/>
      <c r="D219" s="3"/>
      <c r="E219" s="3"/>
      <c r="F219" s="5"/>
      <c r="G219" s="3"/>
      <c r="H219" s="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x14ac:dyDescent="0.3">
      <c r="A220" s="5"/>
      <c r="B220" s="5"/>
      <c r="C220" s="5"/>
      <c r="D220" s="3"/>
      <c r="E220" s="3"/>
      <c r="F220" s="5"/>
      <c r="G220" s="3"/>
      <c r="H220" s="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x14ac:dyDescent="0.3">
      <c r="A221" s="5"/>
      <c r="B221" s="5"/>
      <c r="C221" s="5"/>
      <c r="D221" s="3"/>
      <c r="E221" s="3"/>
      <c r="F221" s="5"/>
      <c r="G221" s="3"/>
      <c r="H221" s="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x14ac:dyDescent="0.3">
      <c r="A222" s="5"/>
      <c r="B222" s="5"/>
      <c r="C222" s="5"/>
      <c r="D222" s="3"/>
      <c r="E222" s="3"/>
      <c r="F222" s="5"/>
      <c r="G222" s="3"/>
      <c r="H222" s="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x14ac:dyDescent="0.3">
      <c r="A223" s="5"/>
      <c r="B223" s="5"/>
      <c r="C223" s="5"/>
      <c r="D223" s="3"/>
      <c r="E223" s="3"/>
      <c r="F223" s="5"/>
      <c r="G223" s="3"/>
      <c r="H223" s="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x14ac:dyDescent="0.3">
      <c r="A224" s="5"/>
      <c r="B224" s="5"/>
      <c r="C224" s="5"/>
      <c r="D224" s="3"/>
      <c r="E224" s="3"/>
      <c r="F224" s="5"/>
      <c r="G224" s="3"/>
      <c r="H224" s="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x14ac:dyDescent="0.3">
      <c r="A225" s="5"/>
      <c r="B225" s="5"/>
      <c r="C225" s="5"/>
      <c r="D225" s="3"/>
      <c r="E225" s="3"/>
      <c r="F225" s="5"/>
      <c r="G225" s="3"/>
      <c r="H225" s="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x14ac:dyDescent="0.3">
      <c r="A226" s="5"/>
      <c r="B226" s="5"/>
      <c r="C226" s="5"/>
      <c r="D226" s="3"/>
      <c r="E226" s="3"/>
      <c r="F226" s="5"/>
      <c r="G226" s="3"/>
      <c r="H226" s="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x14ac:dyDescent="0.3">
      <c r="A227" s="5"/>
      <c r="B227" s="5"/>
      <c r="C227" s="5"/>
      <c r="D227" s="3"/>
      <c r="E227" s="3"/>
      <c r="F227" s="5"/>
      <c r="G227" s="3"/>
      <c r="H227" s="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x14ac:dyDescent="0.3">
      <c r="A228" s="5"/>
      <c r="B228" s="5"/>
      <c r="C228" s="5"/>
      <c r="D228" s="3"/>
      <c r="E228" s="3"/>
      <c r="F228" s="5"/>
      <c r="G228" s="3"/>
      <c r="H228" s="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x14ac:dyDescent="0.3">
      <c r="A229" s="5"/>
      <c r="B229" s="5"/>
      <c r="C229" s="5"/>
      <c r="D229" s="3"/>
      <c r="E229" s="3"/>
      <c r="F229" s="5"/>
      <c r="G229" s="3"/>
      <c r="H229" s="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x14ac:dyDescent="0.3">
      <c r="A230" s="5"/>
      <c r="B230" s="5"/>
      <c r="C230" s="5"/>
      <c r="D230" s="3"/>
      <c r="E230" s="3"/>
      <c r="F230" s="5"/>
      <c r="G230" s="3"/>
      <c r="H230" s="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x14ac:dyDescent="0.3">
      <c r="A231" s="5"/>
      <c r="B231" s="5"/>
      <c r="C231" s="5"/>
      <c r="D231" s="3"/>
      <c r="E231" s="3"/>
      <c r="F231" s="5"/>
      <c r="G231" s="3"/>
      <c r="H231" s="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x14ac:dyDescent="0.3">
      <c r="A232" s="5"/>
      <c r="B232" s="5"/>
      <c r="C232" s="5"/>
      <c r="D232" s="3"/>
      <c r="E232" s="3"/>
      <c r="F232" s="5"/>
      <c r="G232" s="3"/>
      <c r="H232" s="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x14ac:dyDescent="0.3">
      <c r="A233" s="5"/>
      <c r="B233" s="5"/>
      <c r="C233" s="5"/>
      <c r="D233" s="3"/>
      <c r="E233" s="3"/>
      <c r="F233" s="5"/>
      <c r="G233" s="3"/>
      <c r="H233" s="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x14ac:dyDescent="0.3">
      <c r="A234" s="5"/>
      <c r="B234" s="5"/>
      <c r="C234" s="5"/>
      <c r="D234" s="3"/>
      <c r="E234" s="3"/>
      <c r="F234" s="5"/>
      <c r="G234" s="3"/>
      <c r="H234" s="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x14ac:dyDescent="0.3">
      <c r="A235" s="5"/>
      <c r="B235" s="5"/>
      <c r="C235" s="5"/>
      <c r="D235" s="3"/>
      <c r="E235" s="3"/>
      <c r="F235" s="5"/>
      <c r="G235" s="3"/>
      <c r="H235" s="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x14ac:dyDescent="0.3">
      <c r="A236" s="5"/>
      <c r="B236" s="5"/>
      <c r="C236" s="5"/>
      <c r="D236" s="3"/>
      <c r="E236" s="3"/>
      <c r="F236" s="5"/>
      <c r="G236" s="3"/>
      <c r="H236" s="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x14ac:dyDescent="0.3">
      <c r="A237" s="5"/>
      <c r="B237" s="5"/>
      <c r="C237" s="5"/>
      <c r="D237" s="3"/>
      <c r="E237" s="3"/>
      <c r="F237" s="5"/>
      <c r="G237" s="3"/>
      <c r="H237" s="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x14ac:dyDescent="0.3">
      <c r="A238" s="5"/>
      <c r="B238" s="5"/>
      <c r="C238" s="5"/>
      <c r="D238" s="3"/>
      <c r="E238" s="3"/>
      <c r="F238" s="5"/>
      <c r="G238" s="3"/>
      <c r="H238" s="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x14ac:dyDescent="0.3">
      <c r="A239" s="5"/>
      <c r="B239" s="5"/>
      <c r="C239" s="5"/>
      <c r="D239" s="3"/>
      <c r="E239" s="3"/>
      <c r="F239" s="5"/>
      <c r="G239" s="3"/>
      <c r="H239" s="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x14ac:dyDescent="0.3">
      <c r="A240" s="5"/>
      <c r="B240" s="5"/>
      <c r="C240" s="5"/>
      <c r="D240" s="3"/>
      <c r="E240" s="3"/>
      <c r="F240" s="5"/>
      <c r="G240" s="3"/>
      <c r="H240" s="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x14ac:dyDescent="0.3">
      <c r="A241" s="5"/>
      <c r="B241" s="5"/>
      <c r="C241" s="5"/>
      <c r="D241" s="3"/>
      <c r="E241" s="3"/>
      <c r="F241" s="5"/>
      <c r="G241" s="3"/>
      <c r="H241" s="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x14ac:dyDescent="0.3">
      <c r="A242" s="5"/>
      <c r="B242" s="5"/>
      <c r="C242" s="5"/>
      <c r="D242" s="3"/>
      <c r="E242" s="3"/>
      <c r="F242" s="5"/>
      <c r="G242" s="3"/>
      <c r="H242" s="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x14ac:dyDescent="0.3">
      <c r="A243" s="5"/>
      <c r="B243" s="5"/>
      <c r="C243" s="5"/>
      <c r="D243" s="3"/>
      <c r="E243" s="3"/>
      <c r="F243" s="5"/>
      <c r="G243" s="3"/>
      <c r="H243" s="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x14ac:dyDescent="0.3">
      <c r="A244" s="5"/>
      <c r="B244" s="5"/>
      <c r="C244" s="5"/>
      <c r="D244" s="3"/>
      <c r="E244" s="3"/>
      <c r="F244" s="5"/>
      <c r="G244" s="3"/>
      <c r="H244" s="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 x14ac:dyDescent="0.3">
      <c r="A245" s="5"/>
      <c r="B245" s="5"/>
      <c r="C245" s="5"/>
      <c r="D245" s="3"/>
      <c r="E245" s="3"/>
      <c r="F245" s="5"/>
      <c r="G245" s="3"/>
      <c r="H245" s="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 x14ac:dyDescent="0.3">
      <c r="A246" s="5"/>
      <c r="B246" s="5"/>
      <c r="C246" s="5"/>
      <c r="D246" s="3"/>
      <c r="E246" s="3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 x14ac:dyDescent="0.3">
      <c r="A247" s="5"/>
      <c r="B247" s="5"/>
      <c r="C247" s="5"/>
      <c r="D247" s="3"/>
      <c r="E247" s="3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 x14ac:dyDescent="0.3">
      <c r="A248" s="5"/>
      <c r="B248" s="5"/>
      <c r="C248" s="5"/>
      <c r="D248" s="3"/>
      <c r="E248" s="3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 x14ac:dyDescent="0.3">
      <c r="A249" s="5"/>
      <c r="B249" s="5"/>
      <c r="C249" s="5"/>
      <c r="D249" s="3"/>
      <c r="E249" s="3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x14ac:dyDescent="0.3">
      <c r="A250" s="5"/>
      <c r="B250" s="5"/>
      <c r="C250" s="5"/>
      <c r="D250" s="3"/>
      <c r="E250" s="3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x14ac:dyDescent="0.3">
      <c r="A251" s="5"/>
      <c r="B251" s="5"/>
      <c r="C251" s="5"/>
      <c r="D251" s="3"/>
      <c r="E251" s="3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x14ac:dyDescent="0.3">
      <c r="A252" s="5"/>
      <c r="B252" s="5"/>
      <c r="C252" s="5"/>
      <c r="D252" s="3"/>
      <c r="E252" s="3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x14ac:dyDescent="0.3">
      <c r="A253" s="5"/>
      <c r="B253" s="5"/>
      <c r="C253" s="5"/>
      <c r="D253" s="3"/>
      <c r="E253" s="3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x14ac:dyDescent="0.3">
      <c r="A254" s="5"/>
      <c r="B254" s="5"/>
      <c r="C254" s="5"/>
      <c r="D254" s="3"/>
      <c r="E254" s="3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x14ac:dyDescent="0.3">
      <c r="A255" s="5"/>
      <c r="B255" s="5"/>
      <c r="C255" s="5"/>
      <c r="D255" s="3"/>
      <c r="E255" s="3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 x14ac:dyDescent="0.3">
      <c r="A256" s="5"/>
      <c r="B256" s="5"/>
      <c r="C256" s="5"/>
      <c r="D256" s="3"/>
      <c r="E256" s="3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 x14ac:dyDescent="0.3">
      <c r="A257" s="5"/>
      <c r="B257" s="5"/>
      <c r="C257" s="5"/>
      <c r="D257" s="3"/>
      <c r="E257" s="3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 x14ac:dyDescent="0.3">
      <c r="A258" s="5"/>
      <c r="B258" s="5"/>
      <c r="C258" s="5"/>
      <c r="D258" s="3"/>
      <c r="E258" s="3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 x14ac:dyDescent="0.3">
      <c r="A259" s="5"/>
      <c r="B259" s="5"/>
      <c r="C259" s="5"/>
      <c r="D259" s="3"/>
      <c r="E259" s="3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 x14ac:dyDescent="0.3">
      <c r="A260" s="5"/>
      <c r="B260" s="5"/>
      <c r="C260" s="5"/>
      <c r="D260" s="3"/>
      <c r="E260" s="3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 x14ac:dyDescent="0.3">
      <c r="A261" s="5"/>
      <c r="B261" s="5"/>
      <c r="C261" s="5"/>
      <c r="D261" s="3"/>
      <c r="E261" s="3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 x14ac:dyDescent="0.3">
      <c r="A262" s="5"/>
      <c r="B262" s="5"/>
      <c r="C262" s="5"/>
      <c r="D262" s="3"/>
      <c r="E262" s="3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 x14ac:dyDescent="0.3">
      <c r="A263" s="5"/>
      <c r="B263" s="5"/>
      <c r="C263" s="5"/>
      <c r="D263" s="3"/>
      <c r="E263" s="3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 x14ac:dyDescent="0.3">
      <c r="A264" s="5"/>
      <c r="B264" s="5"/>
      <c r="C264" s="5"/>
      <c r="D264" s="3"/>
      <c r="E264" s="3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 x14ac:dyDescent="0.3">
      <c r="A265" s="5"/>
      <c r="B265" s="5"/>
      <c r="C265" s="5"/>
      <c r="D265" s="3"/>
      <c r="E265" s="3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 x14ac:dyDescent="0.3">
      <c r="A266" s="5"/>
      <c r="B266" s="5"/>
      <c r="C266" s="5"/>
      <c r="D266" s="3"/>
      <c r="E266" s="3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 x14ac:dyDescent="0.3">
      <c r="A267" s="5"/>
      <c r="B267" s="5"/>
      <c r="C267" s="5"/>
      <c r="D267" s="3"/>
      <c r="E267" s="3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 x14ac:dyDescent="0.3">
      <c r="A268" s="5"/>
      <c r="B268" s="5"/>
      <c r="C268" s="5"/>
      <c r="D268" s="3"/>
      <c r="E268" s="3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 x14ac:dyDescent="0.3">
      <c r="A269" s="5"/>
      <c r="B269" s="5"/>
      <c r="C269" s="5"/>
      <c r="D269" s="3"/>
      <c r="E269" s="3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 x14ac:dyDescent="0.3">
      <c r="A270" s="5"/>
      <c r="B270" s="5"/>
      <c r="C270" s="5"/>
      <c r="D270" s="3"/>
      <c r="E270" s="3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 x14ac:dyDescent="0.3">
      <c r="A271" s="5"/>
      <c r="B271" s="5"/>
      <c r="C271" s="5"/>
      <c r="D271" s="3"/>
      <c r="E271" s="3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 x14ac:dyDescent="0.3">
      <c r="A272" s="5"/>
      <c r="B272" s="5"/>
      <c r="C272" s="5"/>
      <c r="D272" s="3"/>
      <c r="E272" s="3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 x14ac:dyDescent="0.3">
      <c r="A273" s="5"/>
      <c r="B273" s="5"/>
      <c r="C273" s="5"/>
      <c r="D273" s="3"/>
      <c r="E273" s="3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 x14ac:dyDescent="0.3">
      <c r="A274" s="5"/>
      <c r="B274" s="5"/>
      <c r="C274" s="5"/>
      <c r="D274" s="3"/>
      <c r="E274" s="3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 x14ac:dyDescent="0.3">
      <c r="A275" s="5"/>
      <c r="B275" s="5"/>
      <c r="C275" s="5"/>
      <c r="D275" s="3"/>
      <c r="E275" s="3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 x14ac:dyDescent="0.3">
      <c r="A276" s="5"/>
      <c r="B276" s="5"/>
      <c r="C276" s="5"/>
      <c r="D276" s="3"/>
      <c r="E276" s="3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1:35" x14ac:dyDescent="0.3">
      <c r="A277" s="5"/>
      <c r="B277" s="5"/>
      <c r="C277" s="5"/>
      <c r="D277" s="3"/>
      <c r="E277" s="3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1:35" x14ac:dyDescent="0.3">
      <c r="A278" s="5"/>
      <c r="B278" s="5"/>
      <c r="C278" s="5"/>
      <c r="D278" s="3"/>
      <c r="E278" s="3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1:35" x14ac:dyDescent="0.3">
      <c r="A279" s="5"/>
      <c r="B279" s="5"/>
      <c r="C279" s="5"/>
      <c r="D279" s="3"/>
      <c r="E279" s="3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1:35" x14ac:dyDescent="0.3">
      <c r="A280" s="5"/>
      <c r="B280" s="5"/>
      <c r="C280" s="5"/>
      <c r="D280" s="3"/>
      <c r="E280" s="3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1:35" x14ac:dyDescent="0.3">
      <c r="A281" s="5"/>
      <c r="B281" s="5"/>
      <c r="C281" s="5"/>
      <c r="D281" s="3"/>
      <c r="E281" s="3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1:35" x14ac:dyDescent="0.3">
      <c r="A282" s="5"/>
      <c r="B282" s="5"/>
      <c r="C282" s="5"/>
      <c r="D282" s="3"/>
      <c r="E282" s="3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1:35" x14ac:dyDescent="0.3">
      <c r="A283" s="5"/>
      <c r="B283" s="5"/>
      <c r="C283" s="5"/>
      <c r="D283" s="3"/>
      <c r="E283" s="3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1:35" x14ac:dyDescent="0.3">
      <c r="A284" s="5"/>
      <c r="B284" s="5"/>
      <c r="C284" s="5"/>
      <c r="D284" s="3"/>
      <c r="E284" s="3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1:35" x14ac:dyDescent="0.3">
      <c r="A285" s="5"/>
      <c r="B285" s="5"/>
      <c r="C285" s="5"/>
      <c r="D285" s="3"/>
      <c r="E285" s="3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1:35" x14ac:dyDescent="0.3">
      <c r="A286" s="5"/>
      <c r="B286" s="5"/>
      <c r="C286" s="5"/>
      <c r="D286" s="3"/>
      <c r="E286" s="3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1:35" x14ac:dyDescent="0.3">
      <c r="A287" s="5"/>
      <c r="B287" s="5"/>
      <c r="C287" s="5"/>
      <c r="D287" s="3"/>
      <c r="E287" s="3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1:35" x14ac:dyDescent="0.3">
      <c r="A288" s="5"/>
      <c r="B288" s="5"/>
      <c r="C288" s="5"/>
      <c r="D288" s="3"/>
      <c r="E288" s="3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1:35" x14ac:dyDescent="0.3">
      <c r="A289" s="5"/>
      <c r="B289" s="5"/>
      <c r="C289" s="5"/>
      <c r="D289" s="3"/>
      <c r="E289" s="3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1:35" x14ac:dyDescent="0.3">
      <c r="A290" s="5"/>
      <c r="B290" s="5"/>
      <c r="C290" s="5"/>
      <c r="D290" s="3"/>
      <c r="E290" s="3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1:35" x14ac:dyDescent="0.3">
      <c r="A291" s="5"/>
      <c r="B291" s="5"/>
      <c r="C291" s="5"/>
      <c r="D291" s="3"/>
      <c r="E291" s="3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1:35" x14ac:dyDescent="0.3">
      <c r="A292" s="5"/>
      <c r="B292" s="5"/>
      <c r="C292" s="5"/>
      <c r="D292" s="3"/>
      <c r="E292" s="3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1:35" x14ac:dyDescent="0.3">
      <c r="A293" s="5"/>
      <c r="B293" s="5"/>
      <c r="C293" s="5"/>
      <c r="D293" s="3"/>
      <c r="E293" s="3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1:35" x14ac:dyDescent="0.3">
      <c r="A294" s="5"/>
      <c r="B294" s="5"/>
      <c r="C294" s="5"/>
      <c r="D294" s="3"/>
      <c r="E294" s="3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1:35" x14ac:dyDescent="0.3">
      <c r="A295" s="5"/>
      <c r="B295" s="5"/>
      <c r="C295" s="5"/>
      <c r="D295" s="3"/>
      <c r="E295" s="3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1:35" x14ac:dyDescent="0.3">
      <c r="A296" s="5"/>
      <c r="B296" s="5"/>
      <c r="C296" s="5"/>
      <c r="D296" s="3"/>
      <c r="E296" s="3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1:35" x14ac:dyDescent="0.3">
      <c r="A297" s="5"/>
      <c r="B297" s="5"/>
      <c r="C297" s="5"/>
      <c r="D297" s="3"/>
      <c r="E297" s="3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1:35" x14ac:dyDescent="0.3">
      <c r="A298" s="5"/>
      <c r="B298" s="5"/>
      <c r="C298" s="5"/>
      <c r="D298" s="3"/>
      <c r="E298" s="3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1:35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1:35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1:35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1:35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1:35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1:35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1:35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1:35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1:35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1:35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1:35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1:35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1:35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1:35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1:35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1:35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1:35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1:35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1:35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1:35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1:35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1:35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1:35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1:35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1:35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1:35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1:35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1:35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1:35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1:35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1:35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1:35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1:35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1:35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1:35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1:35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1:35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1:35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1:35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1:35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1:35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1:35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1:35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1:35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1:35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1:35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1:35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1:35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1:35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1:35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1:35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1:35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1:35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1:35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1:35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1:35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1:35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 spans="1:35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 spans="1:35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 spans="1:35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 spans="1:35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 spans="1:35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 spans="1:35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 spans="1:35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 spans="1:35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 spans="1:35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 spans="1:35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 spans="1:35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 spans="1:35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 spans="1:35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</sheetData>
  <mergeCells count="6">
    <mergeCell ref="B2:C2"/>
    <mergeCell ref="H1:M1"/>
    <mergeCell ref="F2:G2"/>
    <mergeCell ref="H2:J2"/>
    <mergeCell ref="K2:M2"/>
    <mergeCell ref="D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 of Revs and Expenditure</vt:lpstr>
      <vt:lpstr>Gen Fund Rev by Detail</vt:lpstr>
      <vt:lpstr>Gen Fund Expenditure Comparison</vt:lpstr>
      <vt:lpstr>Debt Service Funds</vt:lpstr>
      <vt:lpstr>Water and Sewer Fund</vt:lpstr>
      <vt:lpstr>Eisemann Capital Projects Fund</vt:lpstr>
      <vt:lpstr>Police General Fund</vt:lpstr>
      <vt:lpstr>Fire General Fund</vt:lpstr>
      <vt:lpstr>Solid Waste Services</vt:lpstr>
      <vt:lpstr>Development Services - Traffic</vt:lpstr>
      <vt:lpstr>Hotel Motel Tax Fund</vt:lpstr>
      <vt:lpstr>Development Services - Streets</vt:lpstr>
      <vt:lpstr>Development Services - Capital</vt:lpstr>
      <vt:lpstr>Hotel Motel Tax Dept</vt:lpstr>
      <vt:lpstr>bond</vt:lpstr>
      <vt:lpstr>Golf</vt:lpstr>
      <vt:lpstr>Combined Special Revenue</vt:lpstr>
      <vt:lpstr>TIF Funds</vt:lpstr>
      <vt:lpstr>Facility Maintenance</vt:lpstr>
      <vt:lpstr>Parks - Maintenance</vt:lpstr>
      <vt:lpstr>Animal Control</vt:lpstr>
      <vt:lpstr>Non-Departmental</vt:lpstr>
      <vt:lpstr>Debt 2020</vt:lpstr>
      <vt:lpstr>Debt 2019</vt:lpstr>
      <vt:lpstr>Debt 2018</vt:lpstr>
      <vt:lpstr>Debt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2020-02-17T21:18:19Z</dcterms:created>
  <dcterms:modified xsi:type="dcterms:W3CDTF">2021-04-01T19:58:53Z</dcterms:modified>
</cp:coreProperties>
</file>